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autoCompressPictures="0" defaultThemeVersion="124226"/>
  <mc:AlternateContent xmlns:mc="http://schemas.openxmlformats.org/markup-compatibility/2006">
    <mc:Choice Requires="x15">
      <x15ac:absPath xmlns:x15ac="http://schemas.microsoft.com/office/spreadsheetml/2010/11/ac" url="C:\Users\karidori\Desktop\"/>
    </mc:Choice>
  </mc:AlternateContent>
  <xr:revisionPtr revIDLastSave="0" documentId="13_ncr:1_{89BD89E0-CD33-478F-AB8F-CC74839F3715}" xr6:coauthVersionLast="47" xr6:coauthVersionMax="47" xr10:uidLastSave="{00000000-0000-0000-0000-000000000000}"/>
  <bookViews>
    <workbookView xWindow="-110" yWindow="-110" windowWidth="19420" windowHeight="10420" tabRatio="787" firstSheet="1" activeTab="1" xr2:uid="{00000000-000D-0000-FFFF-FFFF00000000}"/>
  </bookViews>
  <sheets>
    <sheet name="Validation" sheetId="35" state="veryHidden" r:id="rId1"/>
    <sheet name="100" sheetId="1" r:id="rId2"/>
    <sheet name="T des M - T of C " sheetId="23" r:id="rId3"/>
    <sheet name="200" sheetId="4" r:id="rId4"/>
    <sheet name="210" sheetId="5" r:id="rId5"/>
    <sheet name="220" sheetId="6" r:id="rId6"/>
    <sheet name="230" sheetId="7" r:id="rId7"/>
    <sheet name="240" sheetId="8" r:id="rId8"/>
    <sheet name="250" sheetId="9" r:id="rId9"/>
    <sheet name="400" sheetId="11" r:id="rId10"/>
    <sheet name="410" sheetId="12" r:id="rId11"/>
    <sheet name="420" sheetId="13" r:id="rId12"/>
    <sheet name="500" sheetId="14" r:id="rId13"/>
    <sheet name="510" sheetId="16" r:id="rId14"/>
    <sheet name="600" sheetId="17" r:id="rId15"/>
    <sheet name="700" sheetId="18" r:id="rId16"/>
    <sheet name="800" sheetId="19" r:id="rId17"/>
    <sheet name="900" sheetId="20" r:id="rId18"/>
    <sheet name="1000" sheetId="21" r:id="rId19"/>
    <sheet name="1100" sheetId="22" r:id="rId20"/>
  </sheets>
  <definedNames>
    <definedName name="_AF">'100'!$I$1</definedName>
    <definedName name="Langage">'100'!$I$3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4" i="22" l="1"/>
  <c r="O14" i="22"/>
  <c r="E1" i="22"/>
  <c r="P14" i="21"/>
  <c r="O14" i="21"/>
  <c r="E1" i="21"/>
  <c r="P14" i="20"/>
  <c r="O14" i="20"/>
  <c r="E1" i="20"/>
  <c r="P14" i="19"/>
  <c r="O14" i="19"/>
  <c r="E1" i="19"/>
  <c r="P14" i="18"/>
  <c r="O14" i="18"/>
  <c r="E1" i="18"/>
  <c r="P14" i="17"/>
  <c r="O14" i="17"/>
  <c r="E1" i="17"/>
  <c r="H1" i="16"/>
  <c r="E1" i="14"/>
  <c r="N8" i="13"/>
  <c r="M8" i="13"/>
  <c r="L5" i="13"/>
  <c r="K5" i="13"/>
  <c r="E1" i="13"/>
  <c r="P9" i="12"/>
  <c r="O9" i="12"/>
  <c r="E1" i="12"/>
  <c r="P11" i="11"/>
  <c r="O11" i="11"/>
  <c r="E1" i="11"/>
  <c r="M3" i="9"/>
  <c r="L3" i="9"/>
  <c r="E1" i="9"/>
  <c r="M5" i="8"/>
  <c r="L5" i="8"/>
  <c r="E1" i="8"/>
  <c r="E1" i="7"/>
  <c r="M45" i="6"/>
  <c r="L45" i="6"/>
  <c r="M44" i="6"/>
  <c r="L44" i="6"/>
  <c r="M14" i="6"/>
  <c r="L14" i="6"/>
  <c r="M13" i="6"/>
  <c r="L13" i="6"/>
  <c r="M12" i="6"/>
  <c r="L12" i="6"/>
  <c r="H12" i="6"/>
  <c r="M11" i="6"/>
  <c r="L11" i="6"/>
  <c r="L9" i="6"/>
  <c r="M8" i="6"/>
  <c r="L8" i="6"/>
  <c r="M3" i="6"/>
  <c r="L3" i="6"/>
  <c r="E1" i="6"/>
  <c r="M47" i="5"/>
  <c r="L47" i="5"/>
  <c r="M46" i="5"/>
  <c r="L46" i="5"/>
  <c r="M16" i="5"/>
  <c r="L16" i="5"/>
  <c r="M15" i="5"/>
  <c r="L15" i="5"/>
  <c r="M14" i="5"/>
  <c r="L14" i="5"/>
  <c r="H14" i="5"/>
  <c r="M13" i="5"/>
  <c r="L13" i="5"/>
  <c r="L11" i="5"/>
  <c r="M10" i="5"/>
  <c r="L10" i="5"/>
  <c r="M5" i="5"/>
  <c r="L5" i="5"/>
  <c r="E1" i="5"/>
  <c r="L11" i="4"/>
  <c r="K11" i="4"/>
  <c r="E1" i="4"/>
  <c r="C23" i="23"/>
  <c r="C22" i="23"/>
  <c r="C21" i="23"/>
  <c r="C20" i="23"/>
  <c r="C19" i="23"/>
  <c r="C18" i="23"/>
  <c r="C17" i="23"/>
  <c r="C16" i="23"/>
  <c r="C15" i="23"/>
  <c r="C14" i="23"/>
  <c r="C13" i="23"/>
  <c r="C12" i="23"/>
  <c r="C11" i="23"/>
  <c r="C10" i="23"/>
  <c r="C9" i="23"/>
  <c r="C8" i="23"/>
  <c r="C7" i="23"/>
  <c r="C6" i="23"/>
  <c r="I6" i="1"/>
  <c r="H6" i="1"/>
  <c r="I3" i="1"/>
  <c r="C43" i="22" l="1"/>
  <c r="C35" i="22"/>
  <c r="C27" i="22"/>
  <c r="C19" i="22"/>
  <c r="C14" i="22"/>
  <c r="C1" i="22"/>
  <c r="C36" i="21"/>
  <c r="C28" i="21"/>
  <c r="C20" i="21"/>
  <c r="E14" i="21"/>
  <c r="C37" i="20"/>
  <c r="C29" i="20"/>
  <c r="C21" i="20"/>
  <c r="F14" i="20"/>
  <c r="A3" i="20"/>
  <c r="C38" i="19"/>
  <c r="C30" i="19"/>
  <c r="C22" i="19"/>
  <c r="C5" i="19"/>
  <c r="C39" i="18"/>
  <c r="C31" i="18"/>
  <c r="C23" i="18"/>
  <c r="C8" i="18"/>
  <c r="C40" i="17"/>
  <c r="C32" i="17"/>
  <c r="C24" i="17"/>
  <c r="C16" i="17"/>
  <c r="C10" i="17"/>
  <c r="H11" i="16"/>
  <c r="A6" i="16"/>
  <c r="C37" i="14"/>
  <c r="D33" i="14"/>
  <c r="D32" i="14"/>
  <c r="D31" i="14"/>
  <c r="D30" i="14"/>
  <c r="B21" i="14"/>
  <c r="B13" i="14"/>
  <c r="C31" i="13"/>
  <c r="C23" i="13"/>
  <c r="C15" i="13"/>
  <c r="F8" i="13"/>
  <c r="C1" i="13"/>
  <c r="C46" i="12"/>
  <c r="C38" i="12"/>
  <c r="C30" i="12"/>
  <c r="C22" i="12"/>
  <c r="C14" i="12"/>
  <c r="C9" i="12"/>
  <c r="C39" i="11"/>
  <c r="C31" i="11"/>
  <c r="C23" i="11"/>
  <c r="C15" i="11"/>
  <c r="C9" i="11"/>
  <c r="C42" i="9"/>
  <c r="C30" i="9"/>
  <c r="C22" i="9"/>
  <c r="C6" i="9"/>
  <c r="C42" i="8"/>
  <c r="C34" i="8"/>
  <c r="C26" i="8"/>
  <c r="C15" i="8"/>
  <c r="C3" i="8"/>
  <c r="C64" i="7"/>
  <c r="C49" i="7"/>
  <c r="C34" i="7"/>
  <c r="C18" i="7"/>
  <c r="C1" i="7"/>
  <c r="C43" i="6"/>
  <c r="C34" i="6"/>
  <c r="C26" i="6"/>
  <c r="E20" i="6"/>
  <c r="C42" i="22"/>
  <c r="C34" i="22"/>
  <c r="C26" i="22"/>
  <c r="C18" i="22"/>
  <c r="C12" i="22"/>
  <c r="C43" i="21"/>
  <c r="C35" i="21"/>
  <c r="C27" i="21"/>
  <c r="C19" i="21"/>
  <c r="C14" i="21"/>
  <c r="C1" i="21"/>
  <c r="C36" i="20"/>
  <c r="C28" i="20"/>
  <c r="C20" i="20"/>
  <c r="E14" i="20"/>
  <c r="C37" i="19"/>
  <c r="C29" i="19"/>
  <c r="C21" i="19"/>
  <c r="F14" i="19"/>
  <c r="A3" i="19"/>
  <c r="C38" i="18"/>
  <c r="C30" i="18"/>
  <c r="C22" i="18"/>
  <c r="C41" i="22"/>
  <c r="C33" i="22"/>
  <c r="C25" i="22"/>
  <c r="C17" i="22"/>
  <c r="C11" i="22"/>
  <c r="C42" i="21"/>
  <c r="C34" i="21"/>
  <c r="C26" i="21"/>
  <c r="C18" i="21"/>
  <c r="C12" i="21"/>
  <c r="C43" i="20"/>
  <c r="C35" i="20"/>
  <c r="C27" i="20"/>
  <c r="C19" i="20"/>
  <c r="C14" i="20"/>
  <c r="C1" i="20"/>
  <c r="C36" i="19"/>
  <c r="C28" i="19"/>
  <c r="C20" i="19"/>
  <c r="E14" i="19"/>
  <c r="C37" i="18"/>
  <c r="C29" i="18"/>
  <c r="C21" i="18"/>
  <c r="F14" i="18"/>
  <c r="A3" i="18"/>
  <c r="C38" i="17"/>
  <c r="C30" i="17"/>
  <c r="C22" i="17"/>
  <c r="C5" i="17"/>
  <c r="F11" i="16"/>
  <c r="A35" i="14"/>
  <c r="B33" i="14"/>
  <c r="B32" i="14"/>
  <c r="B31" i="14"/>
  <c r="B30" i="14"/>
  <c r="B19" i="14"/>
  <c r="B11" i="14"/>
  <c r="C37" i="13"/>
  <c r="C29" i="13"/>
  <c r="C21" i="13"/>
  <c r="C13" i="13"/>
  <c r="C6" i="13"/>
  <c r="C52" i="12"/>
  <c r="C44" i="12"/>
  <c r="C36" i="12"/>
  <c r="C28" i="12"/>
  <c r="C20" i="12"/>
  <c r="C12" i="12"/>
  <c r="C6" i="12"/>
  <c r="C37" i="11"/>
  <c r="C29" i="11"/>
  <c r="C21" i="11"/>
  <c r="C13" i="11"/>
  <c r="C7" i="11"/>
  <c r="C36" i="9"/>
  <c r="C28" i="9"/>
  <c r="C20" i="9"/>
  <c r="C40" i="8"/>
  <c r="C32" i="8"/>
  <c r="C24" i="8"/>
  <c r="C10" i="8"/>
  <c r="C1" i="8"/>
  <c r="C61" i="7"/>
  <c r="C44" i="7"/>
  <c r="C31" i="7"/>
  <c r="C12" i="7"/>
  <c r="C40" i="6"/>
  <c r="C32" i="6"/>
  <c r="C24" i="6"/>
  <c r="H19" i="6"/>
  <c r="C14" i="6"/>
  <c r="C7" i="6"/>
  <c r="C42" i="5"/>
  <c r="C34" i="5"/>
  <c r="C26" i="5"/>
  <c r="H21" i="5"/>
  <c r="C16" i="5"/>
  <c r="C9" i="5"/>
  <c r="C40" i="4"/>
  <c r="C30" i="4"/>
  <c r="C22" i="4"/>
  <c r="F15" i="4"/>
  <c r="C10" i="4"/>
  <c r="B23" i="23"/>
  <c r="B19" i="23"/>
  <c r="C40" i="22"/>
  <c r="C32" i="22"/>
  <c r="C24" i="22"/>
  <c r="C16" i="22"/>
  <c r="C10" i="22"/>
  <c r="C41" i="21"/>
  <c r="C33" i="21"/>
  <c r="C25" i="21"/>
  <c r="C17" i="21"/>
  <c r="C11" i="21"/>
  <c r="C42" i="20"/>
  <c r="C34" i="20"/>
  <c r="C26" i="20"/>
  <c r="C18" i="20"/>
  <c r="C12" i="20"/>
  <c r="C43" i="19"/>
  <c r="C35" i="19"/>
  <c r="C27" i="19"/>
  <c r="C19" i="19"/>
  <c r="C14" i="19"/>
  <c r="C1" i="19"/>
  <c r="C36" i="18"/>
  <c r="C28" i="18"/>
  <c r="C20" i="18"/>
  <c r="E14" i="18"/>
  <c r="C37" i="17"/>
  <c r="C29" i="17"/>
  <c r="C21" i="17"/>
  <c r="F14" i="17"/>
  <c r="A3" i="17"/>
  <c r="E11" i="16"/>
  <c r="G1" i="16"/>
  <c r="I33" i="14"/>
  <c r="I32" i="14"/>
  <c r="I31" i="14"/>
  <c r="I30" i="14"/>
  <c r="A28" i="14"/>
  <c r="B18" i="14"/>
  <c r="B10" i="14"/>
  <c r="C36" i="13"/>
  <c r="C28" i="13"/>
  <c r="C20" i="13"/>
  <c r="C12" i="13"/>
  <c r="C51" i="12"/>
  <c r="C43" i="12"/>
  <c r="C35" i="12"/>
  <c r="C27" i="12"/>
  <c r="C19" i="12"/>
  <c r="C11" i="12"/>
  <c r="C5" i="12"/>
  <c r="C36" i="11"/>
  <c r="C28" i="11"/>
  <c r="C20" i="11"/>
  <c r="C5" i="11"/>
  <c r="C35" i="9"/>
  <c r="C27" i="9"/>
  <c r="C19" i="9"/>
  <c r="C39" i="8"/>
  <c r="C31" i="8"/>
  <c r="C23" i="8"/>
  <c r="C8" i="8"/>
  <c r="C79" i="7"/>
  <c r="C59" i="7"/>
  <c r="C43" i="7"/>
  <c r="C27" i="7"/>
  <c r="C10" i="7"/>
  <c r="C39" i="6"/>
  <c r="C31" i="6"/>
  <c r="C23" i="6"/>
  <c r="E19" i="6"/>
  <c r="C5" i="6"/>
  <c r="C41" i="5"/>
  <c r="C33" i="5"/>
  <c r="C25" i="5"/>
  <c r="E21" i="5"/>
  <c r="C39" i="22"/>
  <c r="C31" i="22"/>
  <c r="C23" i="22"/>
  <c r="C38" i="22"/>
  <c r="C30" i="22"/>
  <c r="C22" i="22"/>
  <c r="C37" i="22"/>
  <c r="C29" i="22"/>
  <c r="C21" i="22"/>
  <c r="F14" i="22"/>
  <c r="A3" i="22"/>
  <c r="C38" i="21"/>
  <c r="C30" i="21"/>
  <c r="C22" i="21"/>
  <c r="C5" i="21"/>
  <c r="C39" i="20"/>
  <c r="C31" i="20"/>
  <c r="C23" i="20"/>
  <c r="C8" i="20"/>
  <c r="C40" i="19"/>
  <c r="C32" i="19"/>
  <c r="C24" i="19"/>
  <c r="C16" i="19"/>
  <c r="C10" i="19"/>
  <c r="C41" i="18"/>
  <c r="C33" i="18"/>
  <c r="C25" i="18"/>
  <c r="C17" i="18"/>
  <c r="C11" i="18"/>
  <c r="C42" i="17"/>
  <c r="C34" i="17"/>
  <c r="C26" i="17"/>
  <c r="C18" i="17"/>
  <c r="C12" i="17"/>
  <c r="C24" i="16"/>
  <c r="F10" i="16"/>
  <c r="E37" i="14"/>
  <c r="F33" i="14"/>
  <c r="F32" i="14"/>
  <c r="F31" i="14"/>
  <c r="F30" i="14"/>
  <c r="B23" i="14"/>
  <c r="B15" i="14"/>
  <c r="B5" i="14"/>
  <c r="C33" i="13"/>
  <c r="C25" i="13"/>
  <c r="C17" i="13"/>
  <c r="C3" i="13"/>
  <c r="C48" i="12"/>
  <c r="C40" i="12"/>
  <c r="C32" i="12"/>
  <c r="C24" i="12"/>
  <c r="C16" i="12"/>
  <c r="F9" i="12"/>
  <c r="C1" i="12"/>
  <c r="C33" i="11"/>
  <c r="C25" i="11"/>
  <c r="C17" i="11"/>
  <c r="E11" i="11"/>
  <c r="C1" i="11"/>
  <c r="C32" i="9"/>
  <c r="C24" i="9"/>
  <c r="C14" i="9"/>
  <c r="C1" i="9"/>
  <c r="C36" i="8"/>
  <c r="C28" i="8"/>
  <c r="C20" i="8"/>
  <c r="C68" i="7"/>
  <c r="C51" i="7"/>
  <c r="C36" i="7"/>
  <c r="C20" i="7"/>
  <c r="C3" i="7"/>
  <c r="C36" i="6"/>
  <c r="C28" i="6"/>
  <c r="H20" i="6"/>
  <c r="G16" i="6"/>
  <c r="C9" i="6"/>
  <c r="C3" i="6"/>
  <c r="C38" i="5"/>
  <c r="C30" i="5"/>
  <c r="H22" i="5"/>
  <c r="G18" i="5"/>
  <c r="C40" i="5"/>
  <c r="C30" i="6"/>
  <c r="G21" i="8"/>
  <c r="C22" i="11"/>
  <c r="C45" i="12"/>
  <c r="B14" i="14"/>
  <c r="D37" i="14"/>
  <c r="C1" i="18"/>
  <c r="C5" i="22"/>
  <c r="B9" i="23"/>
  <c r="C7" i="4"/>
  <c r="C23" i="4"/>
  <c r="C11" i="5"/>
  <c r="C20" i="5"/>
  <c r="C29" i="5"/>
  <c r="C43" i="5"/>
  <c r="C49" i="5"/>
  <c r="C13" i="6"/>
  <c r="C33" i="6"/>
  <c r="C19" i="7"/>
  <c r="C5" i="8"/>
  <c r="C41" i="8"/>
  <c r="C33" i="9"/>
  <c r="C24" i="11"/>
  <c r="C31" i="12"/>
  <c r="C19" i="13"/>
  <c r="C18" i="18"/>
  <c r="C34" i="19"/>
  <c r="C10" i="21"/>
  <c r="C8" i="22"/>
  <c r="A16" i="1"/>
  <c r="A4" i="23"/>
  <c r="B22" i="23"/>
  <c r="C8" i="4"/>
  <c r="G15" i="4"/>
  <c r="C24" i="4"/>
  <c r="C33" i="4"/>
  <c r="C5" i="5"/>
  <c r="C15" i="5"/>
  <c r="C22" i="5"/>
  <c r="C31" i="5"/>
  <c r="C45" i="5"/>
  <c r="C1" i="6"/>
  <c r="C11" i="6"/>
  <c r="F20" i="6"/>
  <c r="C35" i="6"/>
  <c r="C22" i="7"/>
  <c r="C56" i="7"/>
  <c r="C27" i="8"/>
  <c r="C44" i="8"/>
  <c r="C18" i="9"/>
  <c r="C34" i="9"/>
  <c r="C26" i="11"/>
  <c r="C17" i="12"/>
  <c r="C33" i="12"/>
  <c r="C49" i="12"/>
  <c r="C22" i="13"/>
  <c r="D1" i="14"/>
  <c r="B17" i="14"/>
  <c r="H30" i="14"/>
  <c r="H32" i="14"/>
  <c r="B44" i="14"/>
  <c r="C1" i="17"/>
  <c r="C17" i="17"/>
  <c r="C33" i="17"/>
  <c r="C5" i="18"/>
  <c r="C19" i="18"/>
  <c r="C42" i="18"/>
  <c r="C17" i="19"/>
  <c r="C39" i="19"/>
  <c r="C33" i="20"/>
  <c r="F14" i="21"/>
  <c r="C31" i="21"/>
  <c r="E14" i="22"/>
  <c r="A14" i="1"/>
  <c r="C28" i="5"/>
  <c r="C18" i="6"/>
  <c r="C45" i="7"/>
  <c r="C10" i="9"/>
  <c r="C13" i="12"/>
  <c r="C34" i="13"/>
  <c r="G11" i="16"/>
  <c r="C35" i="18"/>
  <c r="C8" i="21"/>
  <c r="D14" i="1"/>
  <c r="B17" i="23"/>
  <c r="C3" i="5"/>
  <c r="C20" i="6"/>
  <c r="G45" i="6"/>
  <c r="C50" i="7"/>
  <c r="C25" i="8"/>
  <c r="C17" i="9"/>
  <c r="F11" i="11"/>
  <c r="C40" i="11"/>
  <c r="C15" i="12"/>
  <c r="C47" i="12"/>
  <c r="C8" i="13"/>
  <c r="C35" i="13"/>
  <c r="B16" i="14"/>
  <c r="G30" i="14"/>
  <c r="G32" i="14"/>
  <c r="A42" i="14"/>
  <c r="I11" i="16"/>
  <c r="C31" i="17"/>
  <c r="C40" i="18"/>
  <c r="C32" i="20"/>
  <c r="C29" i="21"/>
  <c r="A6" i="1"/>
  <c r="D16" i="1"/>
  <c r="B6" i="23"/>
  <c r="B10" i="23"/>
  <c r="B14" i="23"/>
  <c r="B18" i="23"/>
  <c r="C11" i="4"/>
  <c r="I15" i="4"/>
  <c r="C25" i="4"/>
  <c r="C34" i="4"/>
  <c r="C13" i="5"/>
  <c r="E22" i="5"/>
  <c r="C32" i="5"/>
  <c r="G46" i="5"/>
  <c r="I20" i="6"/>
  <c r="C37" i="6"/>
  <c r="C26" i="7"/>
  <c r="C58" i="7"/>
  <c r="C29" i="8"/>
  <c r="C21" i="9"/>
  <c r="C38" i="9"/>
  <c r="C27" i="11"/>
  <c r="C3" i="12"/>
  <c r="C18" i="12"/>
  <c r="C34" i="12"/>
  <c r="C50" i="12"/>
  <c r="C24" i="13"/>
  <c r="B20" i="14"/>
  <c r="C31" i="14"/>
  <c r="C33" i="14"/>
  <c r="C19" i="17"/>
  <c r="C35" i="17"/>
  <c r="C10" i="18"/>
  <c r="C24" i="18"/>
  <c r="C43" i="18"/>
  <c r="C18" i="19"/>
  <c r="C41" i="19"/>
  <c r="C16" i="20"/>
  <c r="C38" i="20"/>
  <c r="C32" i="21"/>
  <c r="C31" i="9"/>
  <c r="C29" i="12"/>
  <c r="E30" i="14"/>
  <c r="C28" i="17"/>
  <c r="C33" i="19"/>
  <c r="C24" i="21"/>
  <c r="A3" i="23"/>
  <c r="C15" i="4"/>
  <c r="C17" i="4"/>
  <c r="C26" i="4"/>
  <c r="C35" i="4"/>
  <c r="C32" i="7"/>
  <c r="C30" i="8"/>
  <c r="C43" i="9"/>
  <c r="C7" i="12"/>
  <c r="C37" i="12"/>
  <c r="C10" i="13"/>
  <c r="B22" i="14"/>
  <c r="E33" i="14"/>
  <c r="C8" i="17"/>
  <c r="C36" i="17"/>
  <c r="C26" i="18"/>
  <c r="C23" i="19"/>
  <c r="C42" i="19"/>
  <c r="C17" i="20"/>
  <c r="C37" i="21"/>
  <c r="A8" i="1"/>
  <c r="D18" i="1"/>
  <c r="B7" i="23"/>
  <c r="B11" i="23"/>
  <c r="B15" i="23"/>
  <c r="C1" i="4"/>
  <c r="C18" i="4"/>
  <c r="C27" i="4"/>
  <c r="C36" i="4"/>
  <c r="C7" i="5"/>
  <c r="I22" i="5"/>
  <c r="C36" i="5"/>
  <c r="C12" i="6"/>
  <c r="C25" i="6"/>
  <c r="C41" i="6"/>
  <c r="C35" i="7"/>
  <c r="C66" i="7"/>
  <c r="C11" i="8"/>
  <c r="C33" i="8"/>
  <c r="C25" i="9"/>
  <c r="C16" i="11"/>
  <c r="C32" i="11"/>
  <c r="E9" i="12"/>
  <c r="C23" i="12"/>
  <c r="C39" i="12"/>
  <c r="C11" i="13"/>
  <c r="C27" i="13"/>
  <c r="B7" i="14"/>
  <c r="B24" i="14"/>
  <c r="G31" i="14"/>
  <c r="G33" i="14"/>
  <c r="A7" i="16"/>
  <c r="C11" i="17"/>
  <c r="C23" i="17"/>
  <c r="C39" i="17"/>
  <c r="C14" i="18"/>
  <c r="C27" i="18"/>
  <c r="C8" i="19"/>
  <c r="C25" i="19"/>
  <c r="C22" i="20"/>
  <c r="C41" i="20"/>
  <c r="C16" i="21"/>
  <c r="C39" i="21"/>
  <c r="C20" i="22"/>
  <c r="C11" i="11"/>
  <c r="C11" i="20"/>
  <c r="A18" i="1"/>
  <c r="F22" i="5"/>
  <c r="C35" i="5"/>
  <c r="C38" i="6"/>
  <c r="C6" i="8"/>
  <c r="C23" i="9"/>
  <c r="C30" i="11"/>
  <c r="C53" i="12"/>
  <c r="C26" i="13"/>
  <c r="E31" i="14"/>
  <c r="A3" i="16"/>
  <c r="C20" i="17"/>
  <c r="C12" i="18"/>
  <c r="C40" i="20"/>
  <c r="A10" i="1"/>
  <c r="A20" i="1"/>
  <c r="B20" i="23"/>
  <c r="C12" i="4"/>
  <c r="C19" i="4"/>
  <c r="C28" i="4"/>
  <c r="C38" i="4"/>
  <c r="C10" i="5"/>
  <c r="C14" i="5"/>
  <c r="C24" i="5"/>
  <c r="C37" i="5"/>
  <c r="G47" i="5"/>
  <c r="C8" i="6"/>
  <c r="G15" i="6"/>
  <c r="C27" i="6"/>
  <c r="G44" i="6"/>
  <c r="C5" i="7"/>
  <c r="C40" i="7"/>
  <c r="C73" i="7"/>
  <c r="C19" i="8"/>
  <c r="C35" i="8"/>
  <c r="C26" i="9"/>
  <c r="A3" i="11"/>
  <c r="C18" i="11"/>
  <c r="C34" i="11"/>
  <c r="C25" i="12"/>
  <c r="C41" i="12"/>
  <c r="C5" i="13"/>
  <c r="C14" i="13"/>
  <c r="C30" i="13"/>
  <c r="B9" i="14"/>
  <c r="B25" i="14"/>
  <c r="H31" i="14"/>
  <c r="H33" i="14"/>
  <c r="C11" i="16"/>
  <c r="C14" i="17"/>
  <c r="C25" i="17"/>
  <c r="C41" i="17"/>
  <c r="C32" i="18"/>
  <c r="C11" i="19"/>
  <c r="C26" i="19"/>
  <c r="C5" i="20"/>
  <c r="C24" i="20"/>
  <c r="C21" i="21"/>
  <c r="C40" i="21"/>
  <c r="C28" i="22"/>
  <c r="B21" i="23"/>
  <c r="A5" i="4"/>
  <c r="H14" i="4"/>
  <c r="C21" i="4"/>
  <c r="C31" i="4"/>
  <c r="C19" i="5"/>
  <c r="C16" i="7"/>
  <c r="C38" i="8"/>
  <c r="C38" i="11"/>
  <c r="C18" i="13"/>
  <c r="E32" i="14"/>
  <c r="C16" i="18"/>
  <c r="C30" i="20"/>
  <c r="A5" i="1"/>
  <c r="A1" i="23" s="1"/>
  <c r="B13" i="23"/>
  <c r="C32" i="4"/>
  <c r="C22" i="6"/>
  <c r="C47" i="6"/>
  <c r="C62" i="7"/>
  <c r="C3" i="9"/>
  <c r="C14" i="11"/>
  <c r="C21" i="12"/>
  <c r="A3" i="14"/>
  <c r="A12" i="1"/>
  <c r="A21" i="1"/>
  <c r="B8" i="23"/>
  <c r="B12" i="23"/>
  <c r="B16" i="23"/>
  <c r="A3" i="4"/>
  <c r="E14" i="4"/>
  <c r="C20" i="4"/>
  <c r="C29" i="4"/>
  <c r="C1" i="5"/>
  <c r="G17" i="5"/>
  <c r="C27" i="5"/>
  <c r="C39" i="5"/>
  <c r="C17" i="6"/>
  <c r="C29" i="6"/>
  <c r="C6" i="7"/>
  <c r="C41" i="7"/>
  <c r="C74" i="7"/>
  <c r="F21" i="8"/>
  <c r="C37" i="8"/>
  <c r="C5" i="9"/>
  <c r="C29" i="9"/>
  <c r="C8" i="11"/>
  <c r="C19" i="11"/>
  <c r="C35" i="11"/>
  <c r="C26" i="12"/>
  <c r="C42" i="12"/>
  <c r="C16" i="13"/>
  <c r="C32" i="13"/>
  <c r="B12" i="14"/>
  <c r="C30" i="14"/>
  <c r="C32" i="14"/>
  <c r="B37" i="14"/>
  <c r="D11" i="16"/>
  <c r="E14" i="17"/>
  <c r="C27" i="17"/>
  <c r="C43" i="17"/>
  <c r="C34" i="18"/>
  <c r="C12" i="19"/>
  <c r="C31" i="19"/>
  <c r="C10" i="20"/>
  <c r="C25" i="20"/>
  <c r="A3" i="21"/>
  <c r="C23" i="21"/>
  <c r="C36" i="22"/>
</calcChain>
</file>

<file path=xl/sharedStrings.xml><?xml version="1.0" encoding="utf-8"?>
<sst xmlns="http://schemas.openxmlformats.org/spreadsheetml/2006/main" count="1986" uniqueCount="739">
  <si>
    <t>RENSEIGNEMENTS SUR LES OPÉRATIONS D'ASSURANCE AUTOMOBILE AU QUÉBEC</t>
  </si>
  <si>
    <t>Nom de l'assureur :</t>
  </si>
  <si>
    <t>PERSONNES RESPONSABLES CHEZ L'ASSUREUR :</t>
  </si>
  <si>
    <t>Nom :</t>
  </si>
  <si>
    <t>Téléphone :</t>
  </si>
  <si>
    <t>Courriel :</t>
  </si>
  <si>
    <t>ASSISTANCE TECHNIQUE ET QUESTIONS ?</t>
  </si>
  <si>
    <t>Pour obtenir de l'aide technique ou pour toute question concernant ce questionnaire, veuillez expédier un courriel à :</t>
  </si>
  <si>
    <t>info-automobile@lautorite.qc.ca</t>
  </si>
  <si>
    <t>X</t>
  </si>
  <si>
    <t>1.</t>
  </si>
  <si>
    <t>CRITÈRES DE TARIFICATION</t>
  </si>
  <si>
    <r>
      <t xml:space="preserve">Identifier par un </t>
    </r>
    <r>
      <rPr>
        <b/>
        <sz val="10"/>
        <rFont val="Arial"/>
        <family val="2"/>
      </rPr>
      <t>X</t>
    </r>
    <r>
      <rPr>
        <sz val="9"/>
        <rFont val="Arial"/>
        <family val="2"/>
      </rPr>
      <t xml:space="preserve"> les critères utilisés pour la tarification des voitures de tourisme</t>
    </r>
  </si>
  <si>
    <t>ET</t>
  </si>
  <si>
    <t>Indiquer si ce critère a été modifié au cours de l'année (excluant les modifications apportées aux tarifs)</t>
  </si>
  <si>
    <t>Utilisé ?</t>
  </si>
  <si>
    <t>Âge</t>
  </si>
  <si>
    <t>Sexe</t>
  </si>
  <si>
    <t>État civil</t>
  </si>
  <si>
    <t>Permis de conduire (type de permis : apprenti, probatoire, permanent, etc.)</t>
  </si>
  <si>
    <t>Cours de conduite</t>
  </si>
  <si>
    <t>Expérience de conduite  (nombre d'années de détention d'un permis de conduire)</t>
  </si>
  <si>
    <t>Expérience d’infractions / condamnations</t>
  </si>
  <si>
    <t>Accidents responsables</t>
  </si>
  <si>
    <t xml:space="preserve">Accidents non-responsables    </t>
  </si>
  <si>
    <t>Autres sinistres</t>
  </si>
  <si>
    <t>Profession / occupation / membre d'un groupe</t>
  </si>
  <si>
    <t>Conducteur occasionnel</t>
  </si>
  <si>
    <t>Localisation</t>
  </si>
  <si>
    <t>Utilisation du véhicule</t>
  </si>
  <si>
    <t>Kilométrage</t>
  </si>
  <si>
    <t>Utilisation hors Québec</t>
  </si>
  <si>
    <t>Système de protection contre le vol</t>
  </si>
  <si>
    <t>Marque / année / modèle de véhicule (table de groupes de véhicule)</t>
  </si>
  <si>
    <t>Couverture complète (chap, A, B et avenants)</t>
  </si>
  <si>
    <t xml:space="preserve">Pluralité de véhicules </t>
  </si>
  <si>
    <t>Renouvellements</t>
  </si>
  <si>
    <t>Pluralité de contrats (exemple : auto &amp; habitation)</t>
  </si>
  <si>
    <t>Agriculteurs</t>
  </si>
  <si>
    <t>Étudiants / jeunes à la maison</t>
  </si>
  <si>
    <t>Retraités</t>
  </si>
  <si>
    <t>Internet</t>
  </si>
  <si>
    <t>Autres critères ou rabais? Veuillez préciser.</t>
  </si>
  <si>
    <t>2.</t>
  </si>
  <si>
    <t>AVENANTS</t>
  </si>
  <si>
    <t xml:space="preserve">AVENANTS (F.A.Q.)                   </t>
  </si>
  <si>
    <t>3 - Garantie responsabilité civile pour le véhicule d'un gouvernement canadien</t>
  </si>
  <si>
    <t>4a - Transport d'explosifs</t>
  </si>
  <si>
    <t>4b - Transport de substances radioactives</t>
  </si>
  <si>
    <t>9 - Exclusion du risque maritime (pour véhicules amphibies)</t>
  </si>
  <si>
    <t>16 - Suspension de garanties lors du remisage du véhicule</t>
  </si>
  <si>
    <t>17 - Remise en vigueur des garanties après le remisage du véhicule</t>
  </si>
  <si>
    <t>25 - Modifications des Conditions particulières</t>
  </si>
  <si>
    <t>28 - Restriction de garanties pour les conducteurs désignés</t>
  </si>
  <si>
    <t>29 - Extension de garanties pour les conducteurs désignés</t>
  </si>
  <si>
    <t>31 - Équipement n'appartenant pas à l'assuré désigné</t>
  </si>
  <si>
    <t>32 - Véhicules à but uniquement récréatif</t>
  </si>
  <si>
    <t>33 - Assurance des frais d'assistance routière</t>
  </si>
  <si>
    <t>34 - Assurance de personnes</t>
  </si>
  <si>
    <t>34 (A-B) - Assurance de personnes (modifications des montants d'assurance ou des personnes assurées)</t>
  </si>
  <si>
    <t>43 (A à F) - Modification à l'indemnisation (Chapitre B)</t>
  </si>
  <si>
    <t>44 - Ajouts de pays ou d'endroits pour l'application des garanties</t>
  </si>
  <si>
    <t>3.</t>
  </si>
  <si>
    <t>pour les critères de tarification mentionnés ci-après.</t>
  </si>
  <si>
    <t>010</t>
  </si>
  <si>
    <t>020</t>
  </si>
  <si>
    <t>030</t>
  </si>
  <si>
    <t>040</t>
  </si>
  <si>
    <t>050</t>
  </si>
  <si>
    <t>060</t>
  </si>
  <si>
    <t>070</t>
  </si>
  <si>
    <t>RENSEIGNEMENTS</t>
  </si>
  <si>
    <t>RENSEIGNEMENTS CONCERNANT LES AFFAIRES DIRECTES SOUSCRITES</t>
  </si>
  <si>
    <t>(assurance directe souscrite quel que soit le mode de mise en marché, excluant la réassurance acceptée)</t>
  </si>
  <si>
    <t>individuelle (incluant les flottes tarifées par véhicule) ou de flotte (non tarifée par véhicule).</t>
  </si>
  <si>
    <t>Code du PSA</t>
  </si>
  <si>
    <t>VOITURES DE TOURISME</t>
  </si>
  <si>
    <t>VT</t>
  </si>
  <si>
    <t>AR-83</t>
  </si>
  <si>
    <t>Véhicules récréatifs (caravanes, maisons motorisées...)</t>
  </si>
  <si>
    <t>n/a</t>
  </si>
  <si>
    <t>Motocyclettes</t>
  </si>
  <si>
    <t>MC</t>
  </si>
  <si>
    <t>AR-87</t>
  </si>
  <si>
    <t>Motoneiges</t>
  </si>
  <si>
    <t>MN</t>
  </si>
  <si>
    <t>Véhicules tout-terrain</t>
  </si>
  <si>
    <t>TT</t>
  </si>
  <si>
    <t>VÉHICULES UTILITAIRES</t>
  </si>
  <si>
    <t>VU</t>
  </si>
  <si>
    <t>AR-90</t>
  </si>
  <si>
    <t>VÉHICULES PUBLICS :</t>
  </si>
  <si>
    <t>VP-70, 74, 78</t>
  </si>
  <si>
    <t>AR-88</t>
  </si>
  <si>
    <t>VP-71</t>
  </si>
  <si>
    <t>VP-72</t>
  </si>
  <si>
    <t>VP-75</t>
  </si>
  <si>
    <t>VP-76</t>
  </si>
  <si>
    <t>VP-80</t>
  </si>
  <si>
    <t>VP-53</t>
  </si>
  <si>
    <t>VP-77</t>
  </si>
  <si>
    <t>VP-80, 53, 79</t>
  </si>
  <si>
    <t>AUTRES RISQUES :</t>
  </si>
  <si>
    <t>AR-81, 84, 86</t>
  </si>
  <si>
    <t>AR-91</t>
  </si>
  <si>
    <t>AR-65, 98</t>
  </si>
  <si>
    <t>Commentaire :</t>
  </si>
  <si>
    <t>(01)</t>
  </si>
  <si>
    <t>(02)</t>
  </si>
  <si>
    <t>100</t>
  </si>
  <si>
    <t>200</t>
  </si>
  <si>
    <t>210</t>
  </si>
  <si>
    <t>220</t>
  </si>
  <si>
    <t>0</t>
  </si>
  <si>
    <t>230</t>
  </si>
  <si>
    <t>240</t>
  </si>
  <si>
    <t>250</t>
  </si>
  <si>
    <t>260</t>
  </si>
  <si>
    <t>270</t>
  </si>
  <si>
    <t>280</t>
  </si>
  <si>
    <t>300</t>
  </si>
  <si>
    <t>310</t>
  </si>
  <si>
    <t>320</t>
  </si>
  <si>
    <t>400</t>
  </si>
  <si>
    <t>(03)</t>
  </si>
  <si>
    <t>2a)</t>
  </si>
  <si>
    <t>OUI ou NON ?</t>
  </si>
  <si>
    <t>2b)</t>
  </si>
  <si>
    <t>Dans l'affirmative :</t>
  </si>
  <si>
    <t>- 1        =</t>
  </si>
  <si>
    <t xml:space="preserve">%  </t>
  </si>
  <si>
    <t>La variation moyenne peut être de 0,</t>
  </si>
  <si>
    <t>même si les tarifs peuvent avoir été modifiés.</t>
  </si>
  <si>
    <t>Compléter le tableau suivant :</t>
  </si>
  <si>
    <t xml:space="preserve"> - 1  =</t>
  </si>
  <si>
    <t>(04)</t>
  </si>
  <si>
    <t>110</t>
  </si>
  <si>
    <t>080</t>
  </si>
  <si>
    <t>(05)</t>
  </si>
  <si>
    <t>2c)</t>
  </si>
  <si>
    <t>2d)</t>
  </si>
  <si>
    <t>Avez-vous l'intention de débuter ou cesser d'exercer dans une ou des catégories de véhicules mentionnées en 1 ?</t>
  </si>
  <si>
    <t>Dans l'affirmative, décrivez la (les) catégorie(s) visée(s) et la date de début ou de cessation :</t>
  </si>
  <si>
    <t>4.</t>
  </si>
  <si>
    <t>RENSEIGNEMENTS COMPLÉMENTAIRES</t>
  </si>
  <si>
    <t>4a)</t>
  </si>
  <si>
    <t>Quel est le mode de distribution principal utilisé pour vos affaires en assurance automobile au Québec ?</t>
  </si>
  <si>
    <t>4b)</t>
  </si>
  <si>
    <t>Dans l'affirmative, depuis quand ?</t>
  </si>
  <si>
    <t>Quelle technologie utilisez-vous ?</t>
  </si>
  <si>
    <t xml:space="preserve">Veuillez indiquer le nombre de polices basées sur la télématique et le pourcentage que celles-ci représentent dans votre portefeuille. </t>
  </si>
  <si>
    <t>Ces données doivent être fournies pour chacune des années depuis que vous offrez des produits à composante télématique.</t>
  </si>
  <si>
    <t>Dans la négative, prévoyez-vous l'utiliser ?</t>
  </si>
  <si>
    <t>Si oui, quelle technologie prévoyez-vous utiliser ?</t>
  </si>
  <si>
    <t>4c)</t>
  </si>
  <si>
    <t>4d)</t>
  </si>
  <si>
    <t>4e)</t>
  </si>
  <si>
    <t>011</t>
  </si>
  <si>
    <t>031</t>
  </si>
  <si>
    <t>032</t>
  </si>
  <si>
    <t>033</t>
  </si>
  <si>
    <t>034</t>
  </si>
  <si>
    <t>035</t>
  </si>
  <si>
    <t>051</t>
  </si>
  <si>
    <t>052</t>
  </si>
  <si>
    <t>(06)</t>
  </si>
  <si>
    <t>5.</t>
  </si>
  <si>
    <t>5a)</t>
  </si>
  <si>
    <t>véhicule assuré - Assurance de remplacement ?</t>
  </si>
  <si>
    <t>5b)</t>
  </si>
  <si>
    <t>Identifier le ou les administrateurs du programme, le cas échéant :</t>
  </si>
  <si>
    <t>Identifier le ou les modes de distribution (agents, courtiers, concessionnaires d'automobiles) :</t>
  </si>
  <si>
    <t>pour chaque catégorie :</t>
  </si>
  <si>
    <t>021</t>
  </si>
  <si>
    <t>5c)</t>
  </si>
  <si>
    <t>Dans l'affirmative, identifier le ou les administrateurs du programme, le cas échéant :</t>
  </si>
  <si>
    <t>6.</t>
  </si>
  <si>
    <t>ATTENTION !</t>
  </si>
  <si>
    <t>Si vous croyez ne pas être concerné par les sections suivantes, veuillez nous expliquer pourquoi :</t>
  </si>
  <si>
    <t>500</t>
  </si>
  <si>
    <t>012</t>
  </si>
  <si>
    <t>013</t>
  </si>
  <si>
    <t>014</t>
  </si>
  <si>
    <t>015</t>
  </si>
  <si>
    <t>016</t>
  </si>
  <si>
    <t>017</t>
  </si>
  <si>
    <t>018</t>
  </si>
  <si>
    <t>019</t>
  </si>
  <si>
    <t>022</t>
  </si>
  <si>
    <t>023</t>
  </si>
  <si>
    <t>024</t>
  </si>
  <si>
    <t>025</t>
  </si>
  <si>
    <t>026</t>
  </si>
  <si>
    <t>027</t>
  </si>
  <si>
    <t>028</t>
  </si>
  <si>
    <t>029</t>
  </si>
  <si>
    <t>036</t>
  </si>
  <si>
    <t>037</t>
  </si>
  <si>
    <t>038</t>
  </si>
  <si>
    <t>039</t>
  </si>
  <si>
    <t>041</t>
  </si>
  <si>
    <t>042</t>
  </si>
  <si>
    <t>043</t>
  </si>
  <si>
    <t>044</t>
  </si>
  <si>
    <t>045</t>
  </si>
  <si>
    <t>046</t>
  </si>
  <si>
    <t>047</t>
  </si>
  <si>
    <t>048</t>
  </si>
  <si>
    <t>049</t>
  </si>
  <si>
    <t>101</t>
  </si>
  <si>
    <t>102</t>
  </si>
  <si>
    <t>103</t>
  </si>
  <si>
    <t>104</t>
  </si>
  <si>
    <t>105</t>
  </si>
  <si>
    <t>106</t>
  </si>
  <si>
    <t>107</t>
  </si>
  <si>
    <t>108</t>
  </si>
  <si>
    <t>109</t>
  </si>
  <si>
    <t>111</t>
  </si>
  <si>
    <t>112</t>
  </si>
  <si>
    <t>113</t>
  </si>
  <si>
    <t>Caractéristiques communes à tous les profils d'assurés :</t>
  </si>
  <si>
    <t>Aucune réclamation et aucune infraction au cours des 10 dernières années</t>
  </si>
  <si>
    <t>Conducteur ayant exclusivement une classe de permis 5</t>
  </si>
  <si>
    <t>Un seul véhicule et un seul conducteur sur la police</t>
  </si>
  <si>
    <t>Pas de dommages aux vitres ou à la carosserie de la voiture</t>
  </si>
  <si>
    <t>Pas plus d'un créancier sur la voiture</t>
  </si>
  <si>
    <t>Voiture non modifiée</t>
  </si>
  <si>
    <t xml:space="preserve">Pas d'usage de la voiture à des fins commerciales, dans une autre province ou dans un autre pays </t>
  </si>
  <si>
    <t>Aucun antécédent criminel, jugement défavorable, permis révoqué, police résiliée, fausse déclaration ou refus par un autre assureur</t>
  </si>
  <si>
    <t>Aucune police habitation</t>
  </si>
  <si>
    <t>Aucun antivol ou dispositif de repérage supplémentaire à l'équipement de série de la voiture</t>
  </si>
  <si>
    <t>Chapitre A (responsabilité civile) = 1M$</t>
  </si>
  <si>
    <t>Chapitre B2 (collision) = 500$</t>
  </si>
  <si>
    <t>Chapitre B3 (accident sans collision ni versement) = 250$</t>
  </si>
  <si>
    <t>KM annuel = 20 000 km (aucun km pour affaires)</t>
  </si>
  <si>
    <t>Premier propriétaire de la voiture achetée neuve le 1er janvier de l'année-modèle de la voiture</t>
  </si>
  <si>
    <t>Assuré de façon continue depuis la date à laquelle le conducteur est devenu conducteur principal</t>
  </si>
  <si>
    <t>PROFILS CONDUCTEURS</t>
  </si>
  <si>
    <t>Date de naissance</t>
  </si>
  <si>
    <t>État Civil</t>
  </si>
  <si>
    <t>Occupation</t>
  </si>
  <si>
    <t>Propriétaire ou locataire de la résidence</t>
  </si>
  <si>
    <t>Propriétaire ou locataire de la voiture</t>
  </si>
  <si>
    <t>KM pour aller au travail seulement</t>
  </si>
  <si>
    <t>A</t>
  </si>
  <si>
    <t>1 janvier 1997</t>
  </si>
  <si>
    <t>Célibataire</t>
  </si>
  <si>
    <t>Étudiant</t>
  </si>
  <si>
    <t>Locataire</t>
  </si>
  <si>
    <t>1 janvier 2014</t>
  </si>
  <si>
    <t>1 janvier 2015</t>
  </si>
  <si>
    <t>B</t>
  </si>
  <si>
    <t>1 janvier 1968</t>
  </si>
  <si>
    <t>Marié</t>
  </si>
  <si>
    <t>Professionnel (assurance)</t>
  </si>
  <si>
    <t>Propriétaire</t>
  </si>
  <si>
    <t>15</t>
  </si>
  <si>
    <t>1 janvier 1986</t>
  </si>
  <si>
    <t>C</t>
  </si>
  <si>
    <t>1 janvier 1945</t>
  </si>
  <si>
    <t>Retraité</t>
  </si>
  <si>
    <t>1 janvier 1963</t>
  </si>
  <si>
    <t>PROFILS VOITURES</t>
  </si>
  <si>
    <t>Année</t>
  </si>
  <si>
    <t>Marque</t>
  </si>
  <si>
    <t>Modèle</t>
  </si>
  <si>
    <t>Code</t>
  </si>
  <si>
    <t>a</t>
  </si>
  <si>
    <t>Ford</t>
  </si>
  <si>
    <t>b</t>
  </si>
  <si>
    <t>Honda</t>
  </si>
  <si>
    <t>c</t>
  </si>
  <si>
    <t>Toyota</t>
  </si>
  <si>
    <t>PROFILS RÉSIDENCES</t>
  </si>
  <si>
    <t>Code postal</t>
  </si>
  <si>
    <t>I</t>
  </si>
  <si>
    <t>II</t>
  </si>
  <si>
    <t>III</t>
  </si>
  <si>
    <t>J0A 1M0</t>
  </si>
  <si>
    <r>
      <t xml:space="preserve">Selon les indications mentionnées dans l'onglet précédent et pour chaque profil, veuillez indiquer la prime demandée pour un </t>
    </r>
    <r>
      <rPr>
        <b/>
        <sz val="9"/>
        <color rgb="FFFF0000"/>
        <rFont val="Arial"/>
        <family val="2"/>
      </rPr>
      <t>HOMME</t>
    </r>
    <r>
      <rPr>
        <sz val="9"/>
        <rFont val="Arial"/>
        <family val="2"/>
      </rPr>
      <t xml:space="preserve"> et pour une</t>
    </r>
    <r>
      <rPr>
        <sz val="9"/>
        <color rgb="FFFF0000"/>
        <rFont val="Arial"/>
        <family val="2"/>
      </rPr>
      <t xml:space="preserve"> </t>
    </r>
    <r>
      <rPr>
        <b/>
        <sz val="9"/>
        <color rgb="FFFF0000"/>
        <rFont val="Arial"/>
        <family val="2"/>
      </rPr>
      <t>FEMME</t>
    </r>
    <r>
      <rPr>
        <b/>
        <sz val="9"/>
        <rFont val="Arial"/>
        <family val="2"/>
      </rPr>
      <t>,</t>
    </r>
  </si>
  <si>
    <t>et nous mentionner si vous avez effectué des hypothèses supplémentaires.</t>
  </si>
  <si>
    <t>PRIME ($)</t>
  </si>
  <si>
    <t>Homme</t>
  </si>
  <si>
    <t>Femme</t>
  </si>
  <si>
    <t>Commentaire additionnel :</t>
  </si>
  <si>
    <t>x</t>
  </si>
  <si>
    <r>
      <t xml:space="preserve">Identifier par un </t>
    </r>
    <r>
      <rPr>
        <b/>
        <sz val="10"/>
        <rFont val="Arial"/>
        <family val="2"/>
      </rPr>
      <t>X</t>
    </r>
    <r>
      <rPr>
        <sz val="9"/>
        <rFont val="Arial"/>
        <family val="2"/>
      </rPr>
      <t xml:space="preserve"> les critères utilisés pour la tarification des véhicules récréatifs</t>
    </r>
  </si>
  <si>
    <t>SÉLECTIONNER LA LANGUE \ SELECT LANGUAGE</t>
  </si>
  <si>
    <t>Formulaire français</t>
  </si>
  <si>
    <t>English Forms</t>
  </si>
  <si>
    <t>INFORMATION ON AUTOMOBILE INSURANCE EXPERIENCE IN QUÉBEC</t>
  </si>
  <si>
    <t>- Les sections "Responsables (100)" et "Renseignements (200 à 250)" sont obligatoires -</t>
  </si>
  <si>
    <t>- The "Contact (100)" and "Information (200 to 250)" sections are mandatory -</t>
  </si>
  <si>
    <t>Insurer's name:</t>
  </si>
  <si>
    <t>CONTACTS AT INSURER:</t>
  </si>
  <si>
    <t>Name:</t>
  </si>
  <si>
    <t>Telephone:</t>
  </si>
  <si>
    <t>E-mail:</t>
  </si>
  <si>
    <t>TECHNICAL ASSISTANCE OR QUESTIONS?</t>
  </si>
  <si>
    <t>For technical assistance or questions related to the questionnaire, please send an e-mail to:</t>
  </si>
  <si>
    <t>TABLE DES MATIÈRES</t>
  </si>
  <si>
    <t>TABLE OF CONTENTS</t>
  </si>
  <si>
    <t>Annexe</t>
  </si>
  <si>
    <t>Schedule</t>
  </si>
  <si>
    <t>Responsables</t>
  </si>
  <si>
    <t>Contact</t>
  </si>
  <si>
    <t>Page</t>
  </si>
  <si>
    <t>INFORMATION</t>
  </si>
  <si>
    <t>INFORMATION ON DIRECT BUSINESS WRITTEN</t>
  </si>
  <si>
    <t>(direct business written regardless of marketing method; excludes assumed reinsurance)</t>
  </si>
  <si>
    <r>
      <t xml:space="preserve">Identifier par un </t>
    </r>
    <r>
      <rPr>
        <b/>
        <sz val="11"/>
        <rFont val="Arial"/>
        <family val="2"/>
      </rPr>
      <t>X</t>
    </r>
    <r>
      <rPr>
        <sz val="11"/>
        <rFont val="Arial"/>
        <family val="2"/>
      </rPr>
      <t xml:space="preserve"> toutes les catégories de véhicules pour lesquelles des primes ont été souscrites directement en assurance</t>
    </r>
  </si>
  <si>
    <r>
      <t xml:space="preserve">Indicate with an </t>
    </r>
    <r>
      <rPr>
        <b/>
        <sz val="11"/>
        <color theme="1"/>
        <rFont val="Arial"/>
        <family val="2"/>
      </rPr>
      <t>X</t>
    </r>
    <r>
      <rPr>
        <sz val="11"/>
        <color theme="1"/>
        <rFont val="Arial"/>
        <family val="2"/>
      </rPr>
      <t xml:space="preserve"> all classes of vehicles which were written directly in automobile insurance in Québec during the period</t>
    </r>
  </si>
  <si>
    <t>or fleets (not rated by vehicle).</t>
  </si>
  <si>
    <t>ASP Code</t>
  </si>
  <si>
    <t>PRIVATE PASSENGER VEHICLES</t>
  </si>
  <si>
    <t>400-410-420</t>
  </si>
  <si>
    <t>600</t>
  </si>
  <si>
    <t>700</t>
  </si>
  <si>
    <t>800</t>
  </si>
  <si>
    <t>900</t>
  </si>
  <si>
    <t>1000</t>
  </si>
  <si>
    <t>1100</t>
  </si>
  <si>
    <t>Recreational vehicles (motorhomes, travel trailers, etc.)</t>
  </si>
  <si>
    <t>Motorcycles</t>
  </si>
  <si>
    <t>Snowmobiles</t>
  </si>
  <si>
    <t>All terrain vehicles</t>
  </si>
  <si>
    <t>COMMERCIAL VEHICLES</t>
  </si>
  <si>
    <t>PUBLIC VEHICLES:</t>
  </si>
  <si>
    <t>Public buses</t>
  </si>
  <si>
    <t>School buses</t>
  </si>
  <si>
    <t>Private buses</t>
  </si>
  <si>
    <t>Funeral director's vehicles</t>
  </si>
  <si>
    <t>Ambulances</t>
  </si>
  <si>
    <t>Driving school vehicles</t>
  </si>
  <si>
    <t>Police or fire department vehicles</t>
  </si>
  <si>
    <t>Taxis or limousines</t>
  </si>
  <si>
    <t>Other public vehicles</t>
  </si>
  <si>
    <t>OTHER RISKS:</t>
  </si>
  <si>
    <t>Garages, parking lots, dealers...</t>
  </si>
  <si>
    <t>Non-owned policy</t>
  </si>
  <si>
    <t>Others</t>
  </si>
  <si>
    <t>Autobus scolaires</t>
  </si>
  <si>
    <t>Autobus publics</t>
  </si>
  <si>
    <t>Autobus privés</t>
  </si>
  <si>
    <t>Véhicules funèbres</t>
  </si>
  <si>
    <t>Écoles de conduite</t>
  </si>
  <si>
    <t>Véhicules de services de police ou d'incendie</t>
  </si>
  <si>
    <t>Taxis ou limousines</t>
  </si>
  <si>
    <t>Autres véhicules publics</t>
  </si>
  <si>
    <t>Garages, parcs de stationnement, marchands...</t>
  </si>
  <si>
    <t>Polices des non-propriétaires</t>
  </si>
  <si>
    <t>Autres</t>
  </si>
  <si>
    <t>Comments:</t>
  </si>
  <si>
    <t>Renseignements - Question 1</t>
  </si>
  <si>
    <t>Information - Question 1</t>
  </si>
  <si>
    <t>RENSEIGNEMENTS CONCERNANT LES CHANGEMENTS DE TARIFS POUR LES AFFAIRES DIRECTES SOUSCRITES</t>
  </si>
  <si>
    <t>INFORMATION ON YOUR RATE CHANGES FOR DIRECT BUSINESS WRITTEN</t>
  </si>
  <si>
    <t>YES or NO?</t>
  </si>
  <si>
    <t>If so,</t>
  </si>
  <si>
    <t>insurance business in Québec by performing the following calculation.</t>
  </si>
  <si>
    <t>The average variation may be 0</t>
  </si>
  <si>
    <t>even if there was a rate change.</t>
  </si>
  <si>
    <t>AND</t>
  </si>
  <si>
    <t>Complete the following table:</t>
  </si>
  <si>
    <t>ASSURANCE INDIVIDUELLE
(incluant les flottes tarifées par véhicule)</t>
  </si>
  <si>
    <t>INDIVIDUAL INSURANCE
(including fleets rated by vehicle)</t>
  </si>
  <si>
    <t>FLOTTES
(non tarifées par véhicule)</t>
  </si>
  <si>
    <t>FLEETS
(not rated by vehicle)</t>
  </si>
  <si>
    <r>
      <t xml:space="preserve">CATÉGORIES DE VÉHICULES
Définies selon le </t>
    </r>
    <r>
      <rPr>
        <i/>
        <sz val="11"/>
        <rFont val="Arial"/>
        <family val="2"/>
      </rPr>
      <t xml:space="preserve">Plan Statistique Automobile
</t>
    </r>
    <r>
      <rPr>
        <sz val="11"/>
        <rFont val="Arial"/>
        <family val="2"/>
      </rPr>
      <t>Section 7 des instructions aux assureurs du PSA</t>
    </r>
  </si>
  <si>
    <r>
      <t xml:space="preserve">CLASS OF VEHICLE
As defined by the </t>
    </r>
    <r>
      <rPr>
        <i/>
        <sz val="11"/>
        <color theme="1"/>
        <rFont val="Arial"/>
        <family val="2"/>
      </rPr>
      <t xml:space="preserve">Automobile Statistical Plan
</t>
    </r>
    <r>
      <rPr>
        <sz val="11"/>
        <color theme="1"/>
        <rFont val="Arial"/>
        <family val="2"/>
      </rPr>
      <t>Refer to Section 7 of the ASP's Instructions to Insurers</t>
    </r>
  </si>
  <si>
    <t>Oui \ Yes</t>
  </si>
  <si>
    <t>Non \ No</t>
  </si>
  <si>
    <t>ASSURANCE INDIVIDUELLE
(incluant flottes tarifées par véhicule)</t>
  </si>
  <si>
    <t>CATÉGORIES DE VÉHICULE</t>
  </si>
  <si>
    <t>CLASS OF VEHICLE</t>
  </si>
  <si>
    <t>Tarifs modifiés
X</t>
  </si>
  <si>
    <t>Rate change
X</t>
  </si>
  <si>
    <t>VOITURE DE TOURISME</t>
  </si>
  <si>
    <t>Effectuer le calcul suivant pour chaque catégorie de véhicules:</t>
  </si>
  <si>
    <t>Perform the following calculation for each class of vehicle:</t>
  </si>
  <si>
    <t>Renseignements - Question 2a et 2b</t>
  </si>
  <si>
    <t>Information - Question 2a and 2b</t>
  </si>
  <si>
    <t>for all automobile insurance business in Québec by performing the following calculation.</t>
  </si>
  <si>
    <t>Section à remplir</t>
  </si>
  <si>
    <t>Section to be completed</t>
  </si>
  <si>
    <r>
      <t xml:space="preserve">Si vous souscrivez uniquement d'autres risques ou des flottes non tarifées par véhicule, seules les sections </t>
    </r>
    <r>
      <rPr>
        <b/>
        <sz val="11"/>
        <rFont val="Arial"/>
        <family val="2"/>
      </rPr>
      <t>RESPONSABLES (100)</t>
    </r>
    <r>
      <rPr>
        <sz val="11"/>
        <rFont val="Arial"/>
        <family val="2"/>
      </rPr>
      <t xml:space="preserve"> et </t>
    </r>
    <r>
      <rPr>
        <b/>
        <sz val="11"/>
        <rFont val="Arial"/>
        <family val="2"/>
      </rPr>
      <t>RENSEIGNEMENTS (200 à 250)</t>
    </r>
    <r>
      <rPr>
        <sz val="11"/>
        <rFont val="Arial"/>
        <family val="2"/>
      </rPr>
      <t xml:space="preserve"> sont à remplir. Pour les autres catégories souscrites, veuillez compléter la section mentionnée.</t>
    </r>
  </si>
  <si>
    <r>
      <t xml:space="preserve">If you only write other risks or fleets not rated by vehicle, complete only the </t>
    </r>
    <r>
      <rPr>
        <b/>
        <sz val="11"/>
        <color theme="1"/>
        <rFont val="Arial"/>
        <family val="2"/>
      </rPr>
      <t xml:space="preserve">CONTACT (100) </t>
    </r>
    <r>
      <rPr>
        <sz val="11"/>
        <color theme="1"/>
        <rFont val="Arial"/>
        <family val="2"/>
      </rPr>
      <t>and</t>
    </r>
    <r>
      <rPr>
        <b/>
        <sz val="11"/>
        <color theme="1"/>
        <rFont val="Arial"/>
        <family val="2"/>
      </rPr>
      <t xml:space="preserve"> INFORMATION (200 to 250) </t>
    </r>
    <r>
      <rPr>
        <sz val="11"/>
        <color theme="1"/>
        <rFont val="Arial"/>
        <family val="2"/>
      </rPr>
      <t>sections. For any other class written, please complete the applicable section.</t>
    </r>
  </si>
  <si>
    <t>Variation (%) des
tarifs pour cette
catégorie</t>
  </si>
  <si>
    <t>Percentage (%)
rate change for this
class</t>
  </si>
  <si>
    <t>Renseignements - Question 2c et 2d</t>
  </si>
  <si>
    <t>Information - Question 2c and 2d</t>
  </si>
  <si>
    <t>Do you intend to start or cease carrying on business in one or more of the classes mentioned in item 1?</t>
  </si>
  <si>
    <t>Oui \Yes</t>
  </si>
  <si>
    <t>If you answered Yes, outline the relevant class(es) and give the date when you intend to start or cease carrying on related business:</t>
  </si>
  <si>
    <t>OTHER INFORMATION</t>
  </si>
  <si>
    <t>What is the main distribution method used for your automobile insurance business in Québec?</t>
  </si>
  <si>
    <t>Direct \ Direct</t>
  </si>
  <si>
    <t>Courtage \ Brokers</t>
  </si>
  <si>
    <r>
      <t xml:space="preserve">Dans vos processus de souscription et de tarification, utilisez-vous la </t>
    </r>
    <r>
      <rPr>
        <b/>
        <sz val="11"/>
        <color rgb="FFC00000"/>
        <rFont val="Arial"/>
        <family val="2"/>
      </rPr>
      <t>télématique</t>
    </r>
    <r>
      <rPr>
        <sz val="11"/>
        <rFont val="Arial"/>
        <family val="2"/>
      </rPr>
      <t xml:space="preserve"> ?</t>
    </r>
  </si>
  <si>
    <r>
      <t xml:space="preserve">Do you use usage-based insurance </t>
    </r>
    <r>
      <rPr>
        <b/>
        <sz val="11"/>
        <color rgb="FFFF0000"/>
        <rFont val="Arial"/>
        <family val="2"/>
      </rPr>
      <t>("UBI") technology</t>
    </r>
    <r>
      <rPr>
        <sz val="11"/>
        <color theme="1"/>
        <rFont val="Arial"/>
        <family val="2"/>
      </rPr>
      <t xml:space="preserve"> as part of your underwriting and rate-setting processes?</t>
    </r>
  </si>
  <si>
    <t>If so, since when?</t>
  </si>
  <si>
    <t>1 an \ 1 year</t>
  </si>
  <si>
    <t>2 ans \ 2 years</t>
  </si>
  <si>
    <t>3 ans \ 3 years</t>
  </si>
  <si>
    <t>4 ans \ 4 years</t>
  </si>
  <si>
    <t>5 ans et + \ 5 years and more</t>
  </si>
  <si>
    <t>What technology do you use?</t>
  </si>
  <si>
    <t>Please indicate the number of policies based on UBI technology and what this represents as a percentage of your portfolio.</t>
  </si>
  <si>
    <t>Data should be given for each year in which UBI products were offered.</t>
  </si>
  <si>
    <t>If not, do you expect to do so?</t>
  </si>
  <si>
    <t>Oui, d'ici 2 ans \ Yes, within 2 years</t>
  </si>
  <si>
    <t>Oui, d'ici 3 ans \ Yes, within 3 years</t>
  </si>
  <si>
    <t>Oui, d'ici 4 ans \ Yes, within 4 years</t>
  </si>
  <si>
    <t>Oui, d'ici 5 ans et + \ Yes, within 5 years and more</t>
  </si>
  <si>
    <t>If so, what technology do you expect to use?</t>
  </si>
  <si>
    <t>If so, what are the actions taken?</t>
  </si>
  <si>
    <t>Renseignements - Question 3, 4a, 4b, 4c, 4d et 4e</t>
  </si>
  <si>
    <t>Information - Question 3, 4a, 4b, 4c, 4d and 4e</t>
  </si>
  <si>
    <t>Q.P.F. NO. 5 - REPLACEMENT INSURANCE</t>
  </si>
  <si>
    <r>
      <t>F.P.Q. N</t>
    </r>
    <r>
      <rPr>
        <b/>
        <vertAlign val="superscript"/>
        <sz val="11"/>
        <rFont val="Arial"/>
        <family val="2"/>
      </rPr>
      <t>o</t>
    </r>
    <r>
      <rPr>
        <b/>
        <sz val="11"/>
        <rFont val="Arial"/>
        <family val="2"/>
      </rPr>
      <t xml:space="preserve"> 5 - ASSURANCE DE REMPLACEMENT</t>
    </r>
  </si>
  <si>
    <t>- Replacement Insurance?</t>
  </si>
  <si>
    <t>Identify the program administrator(S), if applicable:</t>
  </si>
  <si>
    <t>Identify the distribution method(s) (agents, brokers, car dealerships):</t>
  </si>
  <si>
    <t>Agents \ Agents</t>
  </si>
  <si>
    <t>Coutiers \ Brokers</t>
  </si>
  <si>
    <t>Concessionnaires d'automobiles \ Car dealerships</t>
  </si>
  <si>
    <r>
      <t xml:space="preserve">Identifier par un </t>
    </r>
    <r>
      <rPr>
        <b/>
        <sz val="11"/>
        <rFont val="Arial"/>
        <family val="2"/>
      </rPr>
      <t xml:space="preserve">X </t>
    </r>
    <r>
      <rPr>
        <sz val="11"/>
        <rFont val="Arial"/>
        <family val="2"/>
      </rPr>
      <t xml:space="preserve"> la ou les catégories de risque visées. Inscrire le nombre de polices souscrites et le montant de primes souscrites</t>
    </r>
  </si>
  <si>
    <t>of premiums written.</t>
  </si>
  <si>
    <r>
      <t xml:space="preserve">Identify with an </t>
    </r>
    <r>
      <rPr>
        <b/>
        <sz val="11"/>
        <rFont val="Arial"/>
        <family val="2"/>
      </rPr>
      <t>X</t>
    </r>
    <r>
      <rPr>
        <sz val="11"/>
        <rFont val="Arial"/>
        <family val="2"/>
      </rPr>
      <t xml:space="preserve"> the class or classes of risk written. Enter the number of policies and amount</t>
    </r>
  </si>
  <si>
    <t>Polices
souscrites</t>
  </si>
  <si>
    <t>Policies
underwritten</t>
  </si>
  <si>
    <t>Primes
souscrites ($)</t>
  </si>
  <si>
    <t>Premiums
underwritten ($)</t>
  </si>
  <si>
    <t>Renseignements - Question 5a et 5b</t>
  </si>
  <si>
    <t>Information - Question 5a and 5b</t>
  </si>
  <si>
    <t>If so, Identify the program administrator(S), if applicable:</t>
  </si>
  <si>
    <t>Courtiers \ Brokers</t>
  </si>
  <si>
    <r>
      <t xml:space="preserve">Identifier par un </t>
    </r>
    <r>
      <rPr>
        <b/>
        <sz val="11"/>
        <rFont val="Arial"/>
        <family val="2"/>
      </rPr>
      <t xml:space="preserve">X </t>
    </r>
    <r>
      <rPr>
        <sz val="11"/>
        <rFont val="Arial"/>
        <family val="2"/>
      </rPr>
      <t xml:space="preserve"> la ou les catégories de risque visées :</t>
    </r>
  </si>
  <si>
    <r>
      <t>Identify with an</t>
    </r>
    <r>
      <rPr>
        <b/>
        <sz val="11"/>
        <color theme="1"/>
        <rFont val="Arial"/>
        <family val="2"/>
      </rPr>
      <t xml:space="preserve"> X</t>
    </r>
    <r>
      <rPr>
        <sz val="11"/>
        <color theme="1"/>
        <rFont val="Arial"/>
        <family val="2"/>
      </rPr>
      <t xml:space="preserve"> the class or classes of risk written.</t>
    </r>
  </si>
  <si>
    <t>IMPORTANT !</t>
  </si>
  <si>
    <t>If you believe the following sections do not concern you, please explain why:</t>
  </si>
  <si>
    <t>Renseignements - Question 5c et 6</t>
  </si>
  <si>
    <t>Information - Question 5c and 6</t>
  </si>
  <si>
    <t>Nom de l'assureur :</t>
  </si>
  <si>
    <t>VOITURES DE TOURISME
(tarifées par véhicule)</t>
  </si>
  <si>
    <t>PRIVATE PASSENGER VEHICLES
(rated by vehicle)</t>
  </si>
  <si>
    <t>RATING CRITERIA</t>
  </si>
  <si>
    <r>
      <t>Indicate with an</t>
    </r>
    <r>
      <rPr>
        <b/>
        <sz val="11"/>
        <color theme="1"/>
        <rFont val="Arial"/>
        <family val="2"/>
      </rPr>
      <t xml:space="preserve"> X </t>
    </r>
    <r>
      <rPr>
        <sz val="11"/>
        <color theme="1"/>
        <rFont val="Arial"/>
        <family val="2"/>
      </rPr>
      <t>the criteria used to rate private passenger vehicles</t>
    </r>
  </si>
  <si>
    <t>If these criteria were modified during the year (excluding rate changes)</t>
  </si>
  <si>
    <t>Used?</t>
  </si>
  <si>
    <r>
      <t xml:space="preserve">Pointage de stabilité financière </t>
    </r>
    <r>
      <rPr>
        <b/>
        <i/>
        <sz val="11"/>
        <rFont val="Arial"/>
        <family val="2"/>
      </rPr>
      <t>(Credit Scoring)</t>
    </r>
  </si>
  <si>
    <t>Age</t>
  </si>
  <si>
    <t>Gender</t>
  </si>
  <si>
    <t>Civil status</t>
  </si>
  <si>
    <r>
      <t>Financial stability analysis</t>
    </r>
    <r>
      <rPr>
        <b/>
        <i/>
        <sz val="11"/>
        <color theme="1"/>
        <rFont val="Arial"/>
        <family val="2"/>
      </rPr>
      <t xml:space="preserve"> (Credit Scoring)</t>
    </r>
  </si>
  <si>
    <t>Driving licence (apprentice, probatiionary, permanent, etc.)</t>
  </si>
  <si>
    <t>Driving course</t>
  </si>
  <si>
    <t>Driving record (number of years with driving licence)</t>
  </si>
  <si>
    <t>Offence / Conviction experience</t>
  </si>
  <si>
    <t>At-fault accidents</t>
  </si>
  <si>
    <t>No-fault accidents</t>
  </si>
  <si>
    <t>Other claims</t>
  </si>
  <si>
    <t>Profession / Occupation / Member of a group</t>
  </si>
  <si>
    <t>Occasional driver</t>
  </si>
  <si>
    <t>Location</t>
  </si>
  <si>
    <t>Vehicle use</t>
  </si>
  <si>
    <t>Mileage</t>
  </si>
  <si>
    <t>Use outside Québec</t>
  </si>
  <si>
    <t>Anti-theft security system</t>
  </si>
  <si>
    <t>Make / Year / Model of cehicle (group table)</t>
  </si>
  <si>
    <t>Full coverage (Sections A, B and endorsements)</t>
  </si>
  <si>
    <t>Two or more vehicles</t>
  </si>
  <si>
    <t>Renewals</t>
  </si>
  <si>
    <t>Multiple contracts (example: car and home)</t>
  </si>
  <si>
    <t>Farmers</t>
  </si>
  <si>
    <t>Students / Youths living at home</t>
  </si>
  <si>
    <t>Retired</t>
  </si>
  <si>
    <t>Other criteria or discounts? Please specify.</t>
  </si>
  <si>
    <t>Voitures de tourisme - Question 1</t>
  </si>
  <si>
    <t>Private passenger vehicles - Question 1</t>
  </si>
  <si>
    <t>ENDORSEMENTS</t>
  </si>
  <si>
    <r>
      <t xml:space="preserve">Identifier par un </t>
    </r>
    <r>
      <rPr>
        <b/>
        <sz val="11"/>
        <rFont val="Arial"/>
        <family val="2"/>
      </rPr>
      <t>X</t>
    </r>
    <r>
      <rPr>
        <sz val="11"/>
        <rFont val="Arial"/>
        <family val="2"/>
      </rPr>
      <t xml:space="preserve"> les avenants utilisés pour la tarification des voitures de tourisme</t>
    </r>
  </si>
  <si>
    <t>Indicate with an X the endorsements used to rate private passenger vehicles</t>
  </si>
  <si>
    <t>If the endorsements were amended during the year (excluding rate changes)</t>
  </si>
  <si>
    <t>ENDORSEMENTS (Q.E.F)</t>
  </si>
  <si>
    <t>3 - "Civil liability" coverage for vehicle owned by any Canadian government</t>
  </si>
  <si>
    <t>4a - Transportation of explosives</t>
  </si>
  <si>
    <t>4b - Transportation of radioactive material</t>
  </si>
  <si>
    <r>
      <t xml:space="preserve">5a - Vehicles leased or under a contract of leasing  - </t>
    </r>
    <r>
      <rPr>
        <i/>
        <sz val="11"/>
        <color theme="1"/>
        <rFont val="Arial"/>
        <family val="2"/>
      </rPr>
      <t>Changes when owner and one lessee are mentioned as insureds</t>
    </r>
  </si>
  <si>
    <r>
      <t xml:space="preserve">5a - Véhicules loués ou pris en crédit-bail - </t>
    </r>
    <r>
      <rPr>
        <i/>
        <sz val="11"/>
        <rFont val="Arial"/>
        <family val="2"/>
      </rPr>
      <t>Modifications lorsque le propriétaire et un locataire ou crédit-preneur sont désignés comme assurés</t>
    </r>
  </si>
  <si>
    <r>
      <t xml:space="preserve">5b - Leased vehicles for a period of less than one year </t>
    </r>
    <r>
      <rPr>
        <i/>
        <sz val="11"/>
        <color theme="1"/>
        <rFont val="Arial"/>
        <family val="2"/>
      </rPr>
      <t>(By unnamed lessees)</t>
    </r>
  </si>
  <si>
    <r>
      <t xml:space="preserve">2 - Venicles of which named insured is not owner and when driven by named drivers </t>
    </r>
    <r>
      <rPr>
        <i/>
        <sz val="11"/>
        <color theme="1"/>
        <rFont val="Arial"/>
        <family val="2"/>
      </rPr>
      <t>(Section A)</t>
    </r>
  </si>
  <si>
    <r>
      <t xml:space="preserve">2 - Conduite de véhicules dont l'assuré désigné n'est pas propriétaire par des conducteurs désignés </t>
    </r>
    <r>
      <rPr>
        <i/>
        <sz val="11"/>
        <rFont val="Arial"/>
        <family val="2"/>
      </rPr>
      <t>(Chapitre A)</t>
    </r>
  </si>
  <si>
    <r>
      <t xml:space="preserve">5b - Véhicules loués pour une période de moins d'un an </t>
    </r>
    <r>
      <rPr>
        <i/>
        <sz val="11"/>
        <rFont val="Arial"/>
        <family val="2"/>
      </rPr>
      <t>(par des locataires non désignés)</t>
    </r>
  </si>
  <si>
    <r>
      <t xml:space="preserve">5c - Short-term leased vehicles </t>
    </r>
    <r>
      <rPr>
        <i/>
        <sz val="11"/>
        <color theme="1"/>
        <rFont val="Arial"/>
        <family val="2"/>
      </rPr>
      <t>(By unnamed lessees)</t>
    </r>
  </si>
  <si>
    <r>
      <t xml:space="preserve">5c - Véhicules loués à court terme </t>
    </r>
    <r>
      <rPr>
        <i/>
        <sz val="11"/>
        <rFont val="Arial"/>
        <family val="2"/>
      </rPr>
      <t>(par des locataires non désignés)</t>
    </r>
  </si>
  <si>
    <r>
      <t>5d - Conversion of leased vehicles</t>
    </r>
    <r>
      <rPr>
        <i/>
        <sz val="11"/>
        <color theme="1"/>
        <rFont val="Arial"/>
        <family val="2"/>
      </rPr>
      <t xml:space="preserve"> (Section B)</t>
    </r>
  </si>
  <si>
    <r>
      <t xml:space="preserve">5d - Détournements de véhicules loués </t>
    </r>
    <r>
      <rPr>
        <i/>
        <sz val="11"/>
        <rFont val="Arial"/>
        <family val="2"/>
      </rPr>
      <t>(Chapitre B)</t>
    </r>
  </si>
  <si>
    <r>
      <t>8 - Deductible for property damage</t>
    </r>
    <r>
      <rPr>
        <i/>
        <sz val="11"/>
        <color theme="1"/>
        <rFont val="Arial"/>
        <family val="2"/>
      </rPr>
      <t xml:space="preserve"> (Section A)</t>
    </r>
  </si>
  <si>
    <r>
      <t xml:space="preserve">8 - Franchise pour les dommages matériels </t>
    </r>
    <r>
      <rPr>
        <i/>
        <sz val="11"/>
        <rFont val="Arial"/>
        <family val="2"/>
      </rPr>
      <t>(Chapitre A)</t>
    </r>
  </si>
  <si>
    <r>
      <t xml:space="preserve">8a - Franchise pour les dommages matériels et les dommages corporels </t>
    </r>
    <r>
      <rPr>
        <i/>
        <sz val="11"/>
        <rFont val="Arial"/>
        <family val="2"/>
      </rPr>
      <t>(Chapitre A)</t>
    </r>
  </si>
  <si>
    <r>
      <t>8a - Deductible for property damage</t>
    </r>
    <r>
      <rPr>
        <i/>
        <sz val="11"/>
        <color theme="1"/>
        <rFont val="Arial"/>
        <family val="2"/>
      </rPr>
      <t xml:space="preserve"> </t>
    </r>
    <r>
      <rPr>
        <sz val="11"/>
        <color theme="1"/>
        <rFont val="Arial"/>
        <family val="2"/>
      </rPr>
      <t>and bodily injury</t>
    </r>
    <r>
      <rPr>
        <i/>
        <sz val="11"/>
        <color theme="1"/>
        <rFont val="Arial"/>
        <family val="2"/>
      </rPr>
      <t xml:space="preserve"> (Section A)</t>
    </r>
  </si>
  <si>
    <t>9 - Marine risk exclusion for amphibious vehicles</t>
  </si>
  <si>
    <r>
      <t>13c - Limitation under Protection 3 for vehicle glass</t>
    </r>
    <r>
      <rPr>
        <i/>
        <sz val="11"/>
        <color theme="1"/>
        <rFont val="Arial"/>
        <family val="2"/>
      </rPr>
      <t xml:space="preserve"> (Section B)</t>
    </r>
  </si>
  <si>
    <r>
      <t>13c - Restriction de la protection 3 pour les vitres du véhicule</t>
    </r>
    <r>
      <rPr>
        <i/>
        <sz val="11"/>
        <rFont val="Arial"/>
        <family val="2"/>
      </rPr>
      <t xml:space="preserve"> (Chapitre B)</t>
    </r>
  </si>
  <si>
    <t>16 - Suspension of coverage during vehicle storage</t>
  </si>
  <si>
    <t>17 - Reinstatement of coverage after vehicle storage</t>
  </si>
  <si>
    <r>
      <t xml:space="preserve">19 - Limitation of indemnity </t>
    </r>
    <r>
      <rPr>
        <i/>
        <sz val="11"/>
        <color theme="1"/>
        <rFont val="Arial"/>
        <family val="2"/>
      </rPr>
      <t>(Section B)</t>
    </r>
  </si>
  <si>
    <r>
      <t xml:space="preserve">19 - Limitation de l'indemnité </t>
    </r>
    <r>
      <rPr>
        <i/>
        <sz val="11"/>
        <rFont val="Arial"/>
        <family val="2"/>
      </rPr>
      <t>(Chapitre B)</t>
    </r>
  </si>
  <si>
    <r>
      <t xml:space="preserve">20 - Travel expenses </t>
    </r>
    <r>
      <rPr>
        <i/>
        <sz val="11"/>
        <color theme="1"/>
        <rFont val="Arial"/>
        <family val="2"/>
      </rPr>
      <t>(Section B)</t>
    </r>
  </si>
  <si>
    <r>
      <t xml:space="preserve">20 - Frais de déplacement </t>
    </r>
    <r>
      <rPr>
        <i/>
        <sz val="11"/>
        <rFont val="Arial"/>
        <family val="2"/>
      </rPr>
      <t>(Chapitre B)</t>
    </r>
  </si>
  <si>
    <r>
      <t>20a - Travel expenses</t>
    </r>
    <r>
      <rPr>
        <i/>
        <sz val="11"/>
        <color theme="1"/>
        <rFont val="Arial"/>
        <family val="2"/>
      </rPr>
      <t xml:space="preserve"> (broad form) (Section B)</t>
    </r>
  </si>
  <si>
    <r>
      <t>20a - Frais de déplacement</t>
    </r>
    <r>
      <rPr>
        <i/>
        <sz val="11"/>
        <rFont val="Arial"/>
        <family val="2"/>
      </rPr>
      <t xml:space="preserve"> (formule étendue) (Chapitre B)</t>
    </r>
  </si>
  <si>
    <r>
      <t>21a - Automobile fleet insurance</t>
    </r>
    <r>
      <rPr>
        <i/>
        <sz val="11"/>
        <color theme="1"/>
        <rFont val="Arial"/>
        <family val="2"/>
      </rPr>
      <t xml:space="preserve"> (with monthly insurance premium adjustment)</t>
    </r>
  </si>
  <si>
    <r>
      <t xml:space="preserve">21a - Assurance des parcs automobiles </t>
    </r>
    <r>
      <rPr>
        <i/>
        <sz val="11"/>
        <rFont val="Arial"/>
        <family val="2"/>
      </rPr>
      <t>(avec ajustement mensuel de la prime d'assurance)</t>
    </r>
  </si>
  <si>
    <r>
      <t>21b - Automobile fleet insurance</t>
    </r>
    <r>
      <rPr>
        <i/>
        <sz val="11"/>
        <color theme="1"/>
        <rFont val="Arial"/>
        <family val="2"/>
      </rPr>
      <t xml:space="preserve"> (with annual insurance premium adjustment)</t>
    </r>
  </si>
  <si>
    <r>
      <t xml:space="preserve">21b - Assurance des parcs automobiles </t>
    </r>
    <r>
      <rPr>
        <i/>
        <sz val="11"/>
        <rFont val="Arial"/>
        <family val="2"/>
      </rPr>
      <t>(avec ajustement annuel de la prime d'assurance)</t>
    </r>
  </si>
  <si>
    <r>
      <t>23a - Notice to creditor</t>
    </r>
    <r>
      <rPr>
        <i/>
        <sz val="11"/>
        <color theme="1"/>
        <rFont val="Arial"/>
        <family val="2"/>
      </rPr>
      <t xml:space="preserve"> (Section B)</t>
    </r>
  </si>
  <si>
    <r>
      <t>23a - Préavis au créancier</t>
    </r>
    <r>
      <rPr>
        <i/>
        <sz val="11"/>
        <rFont val="Arial"/>
        <family val="2"/>
      </rPr>
      <t xml:space="preserve"> (Chapitre B)</t>
    </r>
  </si>
  <si>
    <r>
      <t>23b - Creditor coverage</t>
    </r>
    <r>
      <rPr>
        <i/>
        <sz val="11"/>
        <color theme="1"/>
        <rFont val="Arial"/>
        <family val="2"/>
      </rPr>
      <t xml:space="preserve"> (Section B)</t>
    </r>
  </si>
  <si>
    <r>
      <t xml:space="preserve">23b - Garantie accordée au créancier </t>
    </r>
    <r>
      <rPr>
        <i/>
        <sz val="11"/>
        <rFont val="Arial"/>
        <family val="2"/>
      </rPr>
      <t>(Chapitre B)</t>
    </r>
  </si>
  <si>
    <r>
      <t xml:space="preserve">24 - Suspension of coverage for fire fighting equipment </t>
    </r>
    <r>
      <rPr>
        <i/>
        <sz val="11"/>
        <color theme="1"/>
        <rFont val="Arial"/>
        <family val="2"/>
      </rPr>
      <t>(Section B)</t>
    </r>
  </si>
  <si>
    <r>
      <t xml:space="preserve">24 - Suspension de garanties pour le matériel de lutte contre l'incendie </t>
    </r>
    <r>
      <rPr>
        <i/>
        <sz val="11"/>
        <rFont val="Arial"/>
        <family val="2"/>
      </rPr>
      <t>(Chapitre B)</t>
    </r>
  </si>
  <si>
    <t>25 - Changes to the Declarations</t>
  </si>
  <si>
    <r>
      <t xml:space="preserve">27 - Responsabilité civile du fait de dommages causés à des véhicules dont l'assuré désigné n'est pas propriétaire </t>
    </r>
    <r>
      <rPr>
        <i/>
        <sz val="11"/>
        <rFont val="Arial"/>
        <family val="2"/>
      </rPr>
      <t>(</t>
    </r>
    <r>
      <rPr>
        <b/>
        <i/>
        <sz val="11"/>
        <rFont val="Arial"/>
        <family val="2"/>
      </rPr>
      <t>incluant</t>
    </r>
    <r>
      <rPr>
        <i/>
        <sz val="11"/>
        <rFont val="Arial"/>
        <family val="2"/>
      </rPr>
      <t xml:space="preserve"> les véhicules fournis par un employeur) (Chapitre A)</t>
    </r>
  </si>
  <si>
    <r>
      <t xml:space="preserve">27a - Civil liability resulting from damage caused to vehicles of which named insured is not owner </t>
    </r>
    <r>
      <rPr>
        <i/>
        <sz val="11"/>
        <color theme="1"/>
        <rFont val="Arial"/>
        <family val="2"/>
      </rPr>
      <t>(</t>
    </r>
    <r>
      <rPr>
        <b/>
        <i/>
        <sz val="11"/>
        <color theme="1"/>
        <rFont val="Arial"/>
        <family val="2"/>
      </rPr>
      <t>excluding</t>
    </r>
    <r>
      <rPr>
        <i/>
        <sz val="11"/>
        <color theme="1"/>
        <rFont val="Arial"/>
        <family val="2"/>
      </rPr>
      <t xml:space="preserve"> vehicles provided by an employer) (Section A)</t>
    </r>
  </si>
  <si>
    <r>
      <t xml:space="preserve">27 - Civil liability resulting from damage caused to vehicles of which named insured is not owner </t>
    </r>
    <r>
      <rPr>
        <i/>
        <sz val="11"/>
        <color theme="1"/>
        <rFont val="Arial"/>
        <family val="2"/>
      </rPr>
      <t>(</t>
    </r>
    <r>
      <rPr>
        <b/>
        <i/>
        <sz val="11"/>
        <color theme="1"/>
        <rFont val="Arial"/>
        <family val="2"/>
      </rPr>
      <t>including</t>
    </r>
    <r>
      <rPr>
        <i/>
        <sz val="11"/>
        <color theme="1"/>
        <rFont val="Arial"/>
        <family val="2"/>
      </rPr>
      <t xml:space="preserve"> vehicles provided by an employer) (Section A)</t>
    </r>
  </si>
  <si>
    <r>
      <t xml:space="preserve">27a - Responsabilité civile du fait de dommages causés à des véhicules dont l'assuré désigné n'est pas propriétaire </t>
    </r>
    <r>
      <rPr>
        <i/>
        <sz val="11"/>
        <rFont val="Arial"/>
        <family val="2"/>
      </rPr>
      <t>(</t>
    </r>
    <r>
      <rPr>
        <b/>
        <i/>
        <sz val="11"/>
        <rFont val="Arial"/>
        <family val="2"/>
      </rPr>
      <t xml:space="preserve">excluant </t>
    </r>
    <r>
      <rPr>
        <i/>
        <sz val="11"/>
        <rFont val="Arial"/>
        <family val="2"/>
      </rPr>
      <t>les véhicules fournis par un employeur) (Chapitre A)</t>
    </r>
  </si>
  <si>
    <t>28 - Limitation of coverage for named drivers</t>
  </si>
  <si>
    <r>
      <t>28b - Change in amount of insurance on aerodrome premises</t>
    </r>
    <r>
      <rPr>
        <i/>
        <sz val="11"/>
        <color theme="1"/>
        <rFont val="Arial"/>
        <family val="2"/>
      </rPr>
      <t xml:space="preserve"> (Section A)</t>
    </r>
  </si>
  <si>
    <r>
      <t>28b - Modification du montant d'assurance sur les lieux d'un aérodrome</t>
    </r>
    <r>
      <rPr>
        <i/>
        <sz val="11"/>
        <rFont val="Arial"/>
        <family val="2"/>
      </rPr>
      <t xml:space="preserve"> (Chapitre A)</t>
    </r>
  </si>
  <si>
    <t>29 - Extension of coverage for named drivers</t>
  </si>
  <si>
    <r>
      <t>30 - Limitation of coverage for equipment and machinery attached to vehicle</t>
    </r>
    <r>
      <rPr>
        <i/>
        <sz val="11"/>
        <color theme="1"/>
        <rFont val="Arial"/>
        <family val="2"/>
      </rPr>
      <t xml:space="preserve"> (Section A)</t>
    </r>
  </si>
  <si>
    <r>
      <t>30 - Restriction des garanties pour certains équipements et matériel fixés au véhicule</t>
    </r>
    <r>
      <rPr>
        <i/>
        <sz val="11"/>
        <rFont val="Arial"/>
        <family val="2"/>
      </rPr>
      <t xml:space="preserve"> (Chapitre A)</t>
    </r>
  </si>
  <si>
    <t>31 - Equipment not owned by the named insured</t>
  </si>
  <si>
    <t>32 - Recreational-purpose vehicles</t>
  </si>
  <si>
    <t>33 - Insurance for roadside assistance costs</t>
  </si>
  <si>
    <t>34 - Accident benefits insurance</t>
  </si>
  <si>
    <r>
      <t xml:space="preserve">34 (A-B) - Accident benefits insurance </t>
    </r>
    <r>
      <rPr>
        <i/>
        <sz val="11"/>
        <color theme="1"/>
        <rFont val="Arial"/>
        <family val="2"/>
      </rPr>
      <t>(change to amount of insurance or insured persons)</t>
    </r>
  </si>
  <si>
    <r>
      <t>37 (A-B) - Changes to coverage for electronic equipment</t>
    </r>
    <r>
      <rPr>
        <i/>
        <sz val="11"/>
        <color theme="1"/>
        <rFont val="Arial"/>
        <family val="2"/>
      </rPr>
      <t xml:space="preserve"> (Section B)</t>
    </r>
  </si>
  <si>
    <r>
      <t xml:space="preserve">37 (A-B) - Modification aux garanties pour les accessoires électroniques </t>
    </r>
    <r>
      <rPr>
        <i/>
        <sz val="11"/>
        <rFont val="Arial"/>
        <family val="2"/>
      </rPr>
      <t>(Chapitre B)</t>
    </r>
  </si>
  <si>
    <r>
      <t>40 - Fire deductible</t>
    </r>
    <r>
      <rPr>
        <i/>
        <sz val="11"/>
        <color theme="1"/>
        <rFont val="Arial"/>
        <family val="2"/>
      </rPr>
      <t xml:space="preserve"> (Section B)</t>
    </r>
  </si>
  <si>
    <r>
      <t xml:space="preserve">40 - Franchise en cas d'incendie </t>
    </r>
    <r>
      <rPr>
        <i/>
        <sz val="11"/>
        <rFont val="Arial"/>
        <family val="2"/>
      </rPr>
      <t>(Chapitre B)</t>
    </r>
  </si>
  <si>
    <r>
      <t xml:space="preserve">41 - Change to deductibles </t>
    </r>
    <r>
      <rPr>
        <i/>
        <sz val="11"/>
        <color theme="1"/>
        <rFont val="Arial"/>
        <family val="2"/>
      </rPr>
      <t>(Section B)</t>
    </r>
  </si>
  <si>
    <r>
      <t>41 - Modification aux franchises</t>
    </r>
    <r>
      <rPr>
        <i/>
        <sz val="11"/>
        <rFont val="Arial"/>
        <family val="2"/>
      </rPr>
      <t xml:space="preserve"> (Chapitre B)</t>
    </r>
  </si>
  <si>
    <r>
      <t xml:space="preserve">43 (A to F) - Change to indemnity </t>
    </r>
    <r>
      <rPr>
        <i/>
        <sz val="11"/>
        <color theme="1"/>
        <rFont val="Arial"/>
        <family val="2"/>
      </rPr>
      <t>(Section B)</t>
    </r>
  </si>
  <si>
    <t>44 - Addition of countries or places for application of coverage</t>
  </si>
  <si>
    <r>
      <t xml:space="preserve">45 - Warranty applicable to theft of entire vehicle </t>
    </r>
    <r>
      <rPr>
        <i/>
        <sz val="11"/>
        <color theme="1"/>
        <rFont val="Arial"/>
        <family val="2"/>
      </rPr>
      <t>(Section B)</t>
    </r>
  </si>
  <si>
    <r>
      <t xml:space="preserve">45 - Engagement formel visant le risque de vol d'un véhicule en entier </t>
    </r>
    <r>
      <rPr>
        <i/>
        <sz val="11"/>
        <rFont val="Arial"/>
        <family val="2"/>
      </rPr>
      <t>(Chapitre B)</t>
    </r>
  </si>
  <si>
    <r>
      <t xml:space="preserve">20b - Frais de déplacement et perte de revenu </t>
    </r>
    <r>
      <rPr>
        <i/>
        <sz val="11"/>
        <rFont val="Arial"/>
        <family val="2"/>
      </rPr>
      <t>(Chapitre B)</t>
    </r>
  </si>
  <si>
    <r>
      <t xml:space="preserve">20c - Frais de déplacement et perte de revenu </t>
    </r>
    <r>
      <rPr>
        <i/>
        <sz val="11"/>
        <rFont val="Arial"/>
        <family val="2"/>
      </rPr>
      <t>(formule étendue) (Chapitre B)</t>
    </r>
  </si>
  <si>
    <r>
      <t xml:space="preserve">20b - Travel expenses and Loss of Income </t>
    </r>
    <r>
      <rPr>
        <i/>
        <sz val="11"/>
        <color theme="1"/>
        <rFont val="Arial"/>
        <family val="2"/>
      </rPr>
      <t>(Section B)</t>
    </r>
  </si>
  <si>
    <r>
      <t xml:space="preserve">20c - Travel expenses and Loss of Income </t>
    </r>
    <r>
      <rPr>
        <i/>
        <sz val="11"/>
        <color theme="1"/>
        <rFont val="Arial"/>
        <family val="2"/>
      </rPr>
      <t>(broad form) (Section B)</t>
    </r>
  </si>
  <si>
    <t>Autres avenants ? Veuillez préciser.</t>
  </si>
  <si>
    <t>Other endorsements? Please specify.</t>
  </si>
  <si>
    <t>Private passenger vehicles - Question 2</t>
  </si>
  <si>
    <t>Voitures de tourisme - Question 2</t>
  </si>
  <si>
    <t>RENSEIGNEMENTS QUANT AUX CHANGEMENTS DE TARIFS POUR LES AFFAIRES DIRECTES SOUSCRITES</t>
  </si>
  <si>
    <t>rating criteria.</t>
  </si>
  <si>
    <t>Private passenger vehicles - Question 3</t>
  </si>
  <si>
    <t>Voitures de tourisme - Question 3</t>
  </si>
  <si>
    <t>PRIMES D'ASSURANCE POUR DIFFÉRENTS PROFILS D'ASSURÉS
- Voitures de tourisme seulement -</t>
  </si>
  <si>
    <t>INSURANCE PREMIUMS FOR DIFFERENT INSURER PROFILES
- Private passenger vehicles only -</t>
  </si>
  <si>
    <r>
      <t xml:space="preserve">Nous avons développé un ensemble de profils d'assurés détaillés. Chaque profil présente les caractéristiques communes décrites ci-après, mais varient selon le profil du conducteur, de la voiture et de la résidence.
Dans le tableau de l'onglet "510", veuillez indiquer la prime que vous demanderiez à un assuré pour chaque profil. S'il vous manque une information particulière pour déterminer l'une des primes, faites une hypothèse conservatrice et expliquez-en la teneur. De plus, pour chaque profil, nous vous demandons de calculer la prime pour un </t>
    </r>
    <r>
      <rPr>
        <b/>
        <sz val="11"/>
        <color theme="1"/>
        <rFont val="Arial"/>
        <family val="2"/>
      </rPr>
      <t>HOMME</t>
    </r>
    <r>
      <rPr>
        <sz val="11"/>
        <color theme="1"/>
        <rFont val="Arial"/>
        <family val="2"/>
      </rPr>
      <t xml:space="preserve"> et pour une </t>
    </r>
    <r>
      <rPr>
        <b/>
        <sz val="11"/>
        <color theme="1"/>
        <rFont val="Arial"/>
        <family val="2"/>
      </rPr>
      <t>FEMME</t>
    </r>
    <r>
      <rPr>
        <sz val="11"/>
        <color theme="1"/>
        <rFont val="Arial"/>
        <family val="2"/>
      </rPr>
      <t>.</t>
    </r>
  </si>
  <si>
    <r>
      <t xml:space="preserve">We hace developed detailed insured profiles. Each profile shares the characteristics described below; however, these characteristics vary according to the driver, vehicle and residence profiles.
In the table under the "510" tab, indicate the premium you would ask for each profile. If specific information to determine a premium is missing, make a conservative assumption and explain. In addition, for each profile, calculate the premium for a </t>
    </r>
    <r>
      <rPr>
        <b/>
        <sz val="11"/>
        <color theme="1"/>
        <rFont val="Arial"/>
        <family val="2"/>
      </rPr>
      <t>MAN</t>
    </r>
    <r>
      <rPr>
        <sz val="11"/>
        <color theme="1"/>
        <rFont val="Arial"/>
        <family val="2"/>
      </rPr>
      <t xml:space="preserve"> and a </t>
    </r>
    <r>
      <rPr>
        <b/>
        <sz val="11"/>
        <color theme="1"/>
        <rFont val="Arial"/>
        <family val="2"/>
      </rPr>
      <t>WOMAN</t>
    </r>
    <r>
      <rPr>
        <sz val="11"/>
        <color theme="1"/>
        <rFont val="Arial"/>
        <family val="2"/>
      </rPr>
      <t>.</t>
    </r>
  </si>
  <si>
    <t>Common characteristics of all insured profiles:</t>
  </si>
  <si>
    <r>
      <t>Pointage de stabilité financière (</t>
    </r>
    <r>
      <rPr>
        <i/>
        <sz val="11"/>
        <rFont val="Arial"/>
        <family val="2"/>
      </rPr>
      <t xml:space="preserve">Credit Scoring) </t>
    </r>
    <r>
      <rPr>
        <sz val="11"/>
        <rFont val="Arial"/>
        <family val="2"/>
      </rPr>
      <t>= Excellent</t>
    </r>
  </si>
  <si>
    <t>No claim and no offence in the past 10 years</t>
  </si>
  <si>
    <t>Driver holding exclusively a Class 5 licence</t>
  </si>
  <si>
    <t>One vehicle and one driver on the policy</t>
  </si>
  <si>
    <t>No damage to the vehicle's windows or body</t>
  </si>
  <si>
    <t>No more than one creditor on the vehicle</t>
  </si>
  <si>
    <t>Unmodified vehicle</t>
  </si>
  <si>
    <t>Vehicle not used for commercial purposes or in another province or country</t>
  </si>
  <si>
    <t>No previous criminal record, unfavourable judgment, revoked licence, cancelled policy, false statement or refusal by other insurer</t>
  </si>
  <si>
    <t>No home insurance</t>
  </si>
  <si>
    <t>No anti-theft or tracking device additional to equipment provided based on vehicle series</t>
  </si>
  <si>
    <t>Section A (civil liability) = $1 million</t>
  </si>
  <si>
    <t>Section B (collision) = $500</t>
  </si>
  <si>
    <t>Section B3 (comprehensive, excluding collision or upset) = $250</t>
  </si>
  <si>
    <t>Annual km = 20,000 km (no km for business purposes)</t>
  </si>
  <si>
    <t>First owner of vehicle purchased new on January 1 of the vehicle model year</t>
  </si>
  <si>
    <t>Continuously insured since date on which driver became principal driver</t>
  </si>
  <si>
    <t>Financial stability analysis (Credit Scoring) = Excellent</t>
  </si>
  <si>
    <t>DRIVER PROFILES</t>
  </si>
  <si>
    <t>Date of birth</t>
  </si>
  <si>
    <t>Owner or tenant (Residence)</t>
  </si>
  <si>
    <t>Owner or lessee (Vehicle)</t>
  </si>
  <si>
    <t>Distance to work only (KM)</t>
  </si>
  <si>
    <t>Permis depuis le</t>
  </si>
  <si>
    <t>Licence since</t>
  </si>
  <si>
    <t>Conducteur principal depuis le</t>
  </si>
  <si>
    <t>Principal driver since</t>
  </si>
  <si>
    <t>January 1, 1997</t>
  </si>
  <si>
    <t>January 1, 1968</t>
  </si>
  <si>
    <t>January 1, 1945</t>
  </si>
  <si>
    <t>Single</t>
  </si>
  <si>
    <t>Married</t>
  </si>
  <si>
    <t>Student</t>
  </si>
  <si>
    <t>Professional (insurance)</t>
  </si>
  <si>
    <t>Tenant</t>
  </si>
  <si>
    <t>Owner</t>
  </si>
  <si>
    <t>Lessee</t>
  </si>
  <si>
    <t>January 1, 2014</t>
  </si>
  <si>
    <t>January 1, 1986</t>
  </si>
  <si>
    <t>January 1, 1963</t>
  </si>
  <si>
    <t>January 1, 2015</t>
  </si>
  <si>
    <t>VEHICLE PROFILES</t>
  </si>
  <si>
    <t>Year</t>
  </si>
  <si>
    <t>Manufacturer</t>
  </si>
  <si>
    <t>Model</t>
  </si>
  <si>
    <t>RESIDENCE PROFILES</t>
  </si>
  <si>
    <t>Postal code</t>
  </si>
  <si>
    <t>Premium - Info</t>
  </si>
  <si>
    <t>Premium - Profiles</t>
  </si>
  <si>
    <t>Prime - Info</t>
  </si>
  <si>
    <t>Prime - Profils</t>
  </si>
  <si>
    <t xml:space="preserve">Based on the information in the previous tab and for each profile, indicate the premium for a MAN and a WOMAN, </t>
  </si>
  <si>
    <t>and state any additional assumptions.</t>
  </si>
  <si>
    <t>PREMIUM ($)</t>
  </si>
  <si>
    <t>Profils Conducteurs</t>
  </si>
  <si>
    <t>Driver profiles</t>
  </si>
  <si>
    <t>Profils Voitures</t>
  </si>
  <si>
    <t>Vehicle profiles</t>
  </si>
  <si>
    <t>Profils Résidences</t>
  </si>
  <si>
    <t>Residence profiles</t>
  </si>
  <si>
    <t>Man</t>
  </si>
  <si>
    <t>Woman</t>
  </si>
  <si>
    <t>Hypothèses supplémentaires</t>
  </si>
  <si>
    <t>Additional assumptions</t>
  </si>
  <si>
    <t>Hypothèses effectuées</t>
  </si>
  <si>
    <t>Assumptions made</t>
  </si>
  <si>
    <t>Additional comments:</t>
  </si>
  <si>
    <t>VÉHICULES RÉCRÉATIFS
(tarifées par véhicule)</t>
  </si>
  <si>
    <t>RECREATIONAL VEHICLES
(rated by vehicle)</t>
  </si>
  <si>
    <r>
      <t>Indicate with an</t>
    </r>
    <r>
      <rPr>
        <b/>
        <sz val="11"/>
        <color theme="1"/>
        <rFont val="Arial"/>
        <family val="2"/>
      </rPr>
      <t xml:space="preserve"> X </t>
    </r>
    <r>
      <rPr>
        <sz val="11"/>
        <color theme="1"/>
        <rFont val="Arial"/>
        <family val="2"/>
      </rPr>
      <t>the criteria used to rate recreational vehicles</t>
    </r>
  </si>
  <si>
    <t>Véhicules récréatifs</t>
  </si>
  <si>
    <t>Recreational vehicles</t>
  </si>
  <si>
    <t>MOTOCYCLETTES
(tarifées par véhicule)</t>
  </si>
  <si>
    <t>MOTORCYCLES
(rated by vehicle)</t>
  </si>
  <si>
    <r>
      <t xml:space="preserve">Identifier par un </t>
    </r>
    <r>
      <rPr>
        <b/>
        <sz val="10"/>
        <rFont val="Arial"/>
        <family val="2"/>
      </rPr>
      <t>X</t>
    </r>
    <r>
      <rPr>
        <sz val="9"/>
        <rFont val="Arial"/>
        <family val="2"/>
      </rPr>
      <t xml:space="preserve"> les critères utilisés pour la tarification des motocyclettes</t>
    </r>
  </si>
  <si>
    <r>
      <t>Indicate with an</t>
    </r>
    <r>
      <rPr>
        <b/>
        <sz val="11"/>
        <color theme="1"/>
        <rFont val="Arial"/>
        <family val="2"/>
      </rPr>
      <t xml:space="preserve"> X </t>
    </r>
    <r>
      <rPr>
        <sz val="11"/>
        <color theme="1"/>
        <rFont val="Arial"/>
        <family val="2"/>
      </rPr>
      <t>the criteria used to rate motorcycles</t>
    </r>
  </si>
  <si>
    <t>MOTONEIGES
(tarifées par véhicule)</t>
  </si>
  <si>
    <t>SNOWMOBILES
(rated by vehicle)</t>
  </si>
  <si>
    <r>
      <t xml:space="preserve">Identifier par un </t>
    </r>
    <r>
      <rPr>
        <b/>
        <sz val="10"/>
        <rFont val="Arial"/>
        <family val="2"/>
      </rPr>
      <t>X</t>
    </r>
    <r>
      <rPr>
        <sz val="9"/>
        <rFont val="Arial"/>
        <family val="2"/>
      </rPr>
      <t xml:space="preserve"> les critères utilisés pour la tarification des motoneiges</t>
    </r>
  </si>
  <si>
    <r>
      <t>Indicate with an</t>
    </r>
    <r>
      <rPr>
        <b/>
        <sz val="11"/>
        <color theme="1"/>
        <rFont val="Arial"/>
        <family val="2"/>
      </rPr>
      <t xml:space="preserve"> X </t>
    </r>
    <r>
      <rPr>
        <sz val="11"/>
        <color theme="1"/>
        <rFont val="Arial"/>
        <family val="2"/>
      </rPr>
      <t>the criteria used to rate snowmobiles</t>
    </r>
  </si>
  <si>
    <t>VÉHICULES TOUT-TERRAIN
(tarifées par véhicule)</t>
  </si>
  <si>
    <t>ALL TERRAIN VEHICLES
(rated by vehicle)</t>
  </si>
  <si>
    <r>
      <t xml:space="preserve">Identifier par un </t>
    </r>
    <r>
      <rPr>
        <b/>
        <sz val="10"/>
        <rFont val="Arial"/>
        <family val="2"/>
      </rPr>
      <t>X</t>
    </r>
    <r>
      <rPr>
        <sz val="9"/>
        <rFont val="Arial"/>
        <family val="2"/>
      </rPr>
      <t xml:space="preserve"> les critères utilisés pour la tarification des véhicules tout-terrain</t>
    </r>
  </si>
  <si>
    <r>
      <t>Indicate with an</t>
    </r>
    <r>
      <rPr>
        <b/>
        <sz val="11"/>
        <color theme="1"/>
        <rFont val="Arial"/>
        <family val="2"/>
      </rPr>
      <t xml:space="preserve"> X </t>
    </r>
    <r>
      <rPr>
        <sz val="11"/>
        <color theme="1"/>
        <rFont val="Arial"/>
        <family val="2"/>
      </rPr>
      <t>the criteria used to rate all terrain vehicles</t>
    </r>
  </si>
  <si>
    <t>VÉHICULES UTILITAIRES
(tarifées par véhicule)</t>
  </si>
  <si>
    <t>COMMERCIAL VEHICLES
(rated by vehicle)</t>
  </si>
  <si>
    <r>
      <t>Indicate with an</t>
    </r>
    <r>
      <rPr>
        <b/>
        <sz val="11"/>
        <color theme="1"/>
        <rFont val="Arial"/>
        <family val="2"/>
      </rPr>
      <t xml:space="preserve"> X </t>
    </r>
    <r>
      <rPr>
        <sz val="11"/>
        <color theme="1"/>
        <rFont val="Arial"/>
        <family val="2"/>
      </rPr>
      <t>the criteria used to rate commercial vehicles</t>
    </r>
  </si>
  <si>
    <r>
      <t xml:space="preserve">Identifier par un </t>
    </r>
    <r>
      <rPr>
        <b/>
        <sz val="10"/>
        <rFont val="Arial"/>
        <family val="2"/>
      </rPr>
      <t>X</t>
    </r>
    <r>
      <rPr>
        <sz val="9"/>
        <rFont val="Arial"/>
        <family val="2"/>
      </rPr>
      <t xml:space="preserve"> les critères utilisés pour la tarification des véhicules utilitaires</t>
    </r>
  </si>
  <si>
    <t>Véhicules utilitaires</t>
  </si>
  <si>
    <t>Commercial vehicles</t>
  </si>
  <si>
    <t>VÉHICULES PUBLICS
(tarifées par véhicule)</t>
  </si>
  <si>
    <t>PUBLIC VEHICLES
(rated by vehicle)</t>
  </si>
  <si>
    <r>
      <t>Indicate with an</t>
    </r>
    <r>
      <rPr>
        <b/>
        <sz val="11"/>
        <color theme="1"/>
        <rFont val="Arial"/>
        <family val="2"/>
      </rPr>
      <t xml:space="preserve"> X </t>
    </r>
    <r>
      <rPr>
        <sz val="11"/>
        <color theme="1"/>
        <rFont val="Arial"/>
        <family val="2"/>
      </rPr>
      <t>the criteria used to rate public vehicles</t>
    </r>
  </si>
  <si>
    <r>
      <t xml:space="preserve">Identifier par un </t>
    </r>
    <r>
      <rPr>
        <b/>
        <sz val="10"/>
        <rFont val="Arial"/>
        <family val="2"/>
      </rPr>
      <t>X</t>
    </r>
    <r>
      <rPr>
        <sz val="9"/>
        <rFont val="Arial"/>
        <family val="2"/>
      </rPr>
      <t xml:space="preserve"> les critères utilisés pour la tarification des véhicules publics</t>
    </r>
  </si>
  <si>
    <t>Véhicules publics</t>
  </si>
  <si>
    <t>Public vehicles</t>
  </si>
  <si>
    <t>- Section obligatoire (200 à 250) -</t>
  </si>
  <si>
    <t>- Mandatory section (200 to 250) -</t>
  </si>
  <si>
    <t>1 (100)</t>
  </si>
  <si>
    <t>2 (200)</t>
  </si>
  <si>
    <t>3 (210)</t>
  </si>
  <si>
    <t>4 (220)</t>
  </si>
  <si>
    <t>5 (230)</t>
  </si>
  <si>
    <t>6 (240)</t>
  </si>
  <si>
    <t>7 (250)</t>
  </si>
  <si>
    <t>9 (400)</t>
  </si>
  <si>
    <t>10 (410)</t>
  </si>
  <si>
    <t>11 (420)</t>
  </si>
  <si>
    <t>12 (500)</t>
  </si>
  <si>
    <t>13 (510)</t>
  </si>
  <si>
    <t>14 (600)</t>
  </si>
  <si>
    <t>15 (700)</t>
  </si>
  <si>
    <t>16 (800)</t>
  </si>
  <si>
    <t>17 (900)</t>
  </si>
  <si>
    <t>18 (1000)</t>
  </si>
  <si>
    <t>19 (1100)</t>
  </si>
  <si>
    <t>001</t>
  </si>
  <si>
    <t>Oui à la baisse / Yes rate decrease</t>
  </si>
  <si>
    <t>Oui à la hausse / Yes rate increase</t>
  </si>
  <si>
    <t>Non / No</t>
  </si>
  <si>
    <t>(07)</t>
  </si>
  <si>
    <t>Edge SE 4p TI</t>
  </si>
  <si>
    <t>0378</t>
  </si>
  <si>
    <t>Accord LX 4p</t>
  </si>
  <si>
    <t>0209</t>
  </si>
  <si>
    <t>Sienna LE V6 TI</t>
  </si>
  <si>
    <t>H2A 2M8</t>
  </si>
  <si>
    <t>G2C 1J2</t>
  </si>
  <si>
    <t>Dans l'affirmative, quelles sont les actions entreprises
 en ce sens ?</t>
  </si>
  <si>
    <t>De quelle façon expliquez-vous la tendance observée au cours des dernières années en ce qui a trait à la fréquence des réclamations, la</t>
  </si>
  <si>
    <t>evolve over the next few years ?</t>
  </si>
  <si>
    <t xml:space="preserve">sévérité des sinistres et le ratio sinistres à primes ? Quelle sera l'évolution de ces tendances au cours des prochaines années ? </t>
  </si>
  <si>
    <t xml:space="preserve">How do you explain the trend in recent years with respect to claim frequency, and severity, and claims ratio ? How will these trends </t>
  </si>
  <si>
    <t>Please explain in a few words how your UBI program works.</t>
  </si>
  <si>
    <t>Veuillez expliquer en quelques mots le fonctionnement de votre programme de télématique.</t>
  </si>
  <si>
    <t>En assurance automobile, est-ce que vous avez développé des produits basés sur les principes de la diversité, de l'équité</t>
  </si>
  <si>
    <t>et de l'inclusion (DEI) ?</t>
  </si>
  <si>
    <t>and inclusion (DEI)?</t>
  </si>
  <si>
    <t xml:space="preserve">In automobile insurance, have you developed products based on the principles of diversity, equity </t>
  </si>
  <si>
    <t xml:space="preserve">Si une personne se déclare non genrée / non binaire, de quelle façon établissez-vous sa prime d'assurance automobile ? Qu'en est-il si une personne refuse </t>
  </si>
  <si>
    <t>If a person declares itself non-gender / non-binary, how do you set its automobile insurance premium? What if a person refuses to give their gender ?</t>
  </si>
  <si>
    <t>de donner son genre ?</t>
  </si>
  <si>
    <t xml:space="preserve">AnnéeRéférence = </t>
  </si>
  <si>
    <t>4f)</t>
  </si>
  <si>
    <t>Au cours de la dernière année, en ce qui a trait au vol complet d'automobile :</t>
  </si>
  <si>
    <t>Over the past year, with regard to total auto theft:</t>
  </si>
  <si>
    <t>Quelle a été la hausse (en pourcentage) du nombre et du coût</t>
  </si>
  <si>
    <t>What has been the increase (in percentage) in the number</t>
  </si>
  <si>
    <t>071</t>
  </si>
  <si>
    <t>des réclamations ?</t>
  </si>
  <si>
    <t>and the cost of claims?</t>
  </si>
  <si>
    <t>Quel pourcentage du nombre total de vos réclamations et du</t>
  </si>
  <si>
    <t>What percentage of your total number of claims and total amount</t>
  </si>
  <si>
    <t>072</t>
  </si>
  <si>
    <t>montant total des sinistres représente le vol d'automobile ?</t>
  </si>
  <si>
    <t>of claims represents auto theft?</t>
  </si>
  <si>
    <t>073</t>
  </si>
  <si>
    <t>Quel est votre taux de récupération ?</t>
  </si>
  <si>
    <t>What is your recovery rate?</t>
  </si>
  <si>
    <t>074</t>
  </si>
  <si>
    <t>Pour les vols partiels, quelles pièces sont les plus volées ?</t>
  </si>
  <si>
    <t>For partial thefts, which parts are stolen the most?</t>
  </si>
  <si>
    <t>(08)</t>
  </si>
  <si>
    <t>075</t>
  </si>
  <si>
    <t>4g)</t>
  </si>
  <si>
    <t>De plus en plus de véhicules sont équipés de systèmes d'aide à la conduite. Quel pourcentage de vos réclamations est attribuables à une défaillance d'un système</t>
  </si>
  <si>
    <t>More and more vehicles have been equiped with driver assistance systems. What percentage of your claims are due to the failure</t>
  </si>
  <si>
    <t>d'aide à la conduite et non à une erreur humaine ?</t>
  </si>
  <si>
    <t>of a driver assistance system instead of an human error?</t>
  </si>
  <si>
    <t>081</t>
  </si>
  <si>
    <t>(09)</t>
  </si>
  <si>
    <t>090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</si>
</sst>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 #,##0_)\ &quot;$&quot;_ ;_ * \(#,##0\)\ &quot;$&quot;_ ;_ * &quot;-&quot;_)\ &quot;$&quot;_ ;_ @_ "/>
    <numFmt numFmtId="44" formatCode="_ * #,##0.00_)\ &quot;$&quot;_ ;_ * \(#,##0.00\)\ &quot;$&quot;_ ;_ * &quot;-&quot;??_)\ &quot;$&quot;_ ;_ @_ "/>
    <numFmt numFmtId="164" formatCode="_ * #,##0_)\ _$_ ;_ * \(#,##0\)\ _$_ ;_ * &quot;-&quot;_)\ _$_ ;_ @_ "/>
    <numFmt numFmtId="165" formatCode="_ * #,##0.00_)\ _$_ ;_ * \(#,##0.00\)\ _$_ ;_ * &quot;-&quot;??_)\ _$_ ;_ @_ "/>
    <numFmt numFmtId="166" formatCode="0.0"/>
    <numFmt numFmtId="167" formatCode="#,##0\ &quot;$&quot;"/>
    <numFmt numFmtId="168" formatCode="#,##0.0"/>
    <numFmt numFmtId="169" formatCode="#,##0\ &quot;$&quot;_-"/>
  </numFmts>
  <fonts count="54" x14ac:knownFonts="1">
    <font>
      <sz val="11"/>
      <color theme="1"/>
      <name val="Arial"/>
      <family val="2"/>
    </font>
    <font>
      <sz val="10"/>
      <color theme="1"/>
      <name val="Arial"/>
      <family val="2"/>
    </font>
    <font>
      <sz val="10"/>
      <name val="Arial"/>
      <family val="2"/>
    </font>
    <font>
      <b/>
      <sz val="10"/>
      <name val="Arial"/>
      <family val="2"/>
    </font>
    <font>
      <b/>
      <sz val="9"/>
      <name val="Arial"/>
      <family val="2"/>
    </font>
    <font>
      <sz val="9"/>
      <name val="Arial"/>
      <family val="2"/>
    </font>
    <font>
      <sz val="8"/>
      <name val="Arial"/>
      <family val="2"/>
    </font>
    <font>
      <i/>
      <sz val="8"/>
      <name val="Arial"/>
      <family val="2"/>
    </font>
    <font>
      <b/>
      <vertAlign val="superscript"/>
      <sz val="9"/>
      <name val="Arial"/>
      <family val="2"/>
    </font>
    <font>
      <b/>
      <sz val="8"/>
      <name val="Arial"/>
      <family val="2"/>
    </font>
    <font>
      <sz val="7"/>
      <name val="Arial"/>
      <family val="2"/>
    </font>
    <font>
      <sz val="17"/>
      <name val="Arial"/>
      <family val="2"/>
    </font>
    <font>
      <sz val="5"/>
      <name val="Arial"/>
      <family val="2"/>
    </font>
    <font>
      <sz val="8"/>
      <color indexed="12"/>
      <name val="Arial"/>
      <family val="2"/>
    </font>
    <font>
      <b/>
      <sz val="13"/>
      <name val="Arial"/>
      <family val="2"/>
    </font>
    <font>
      <b/>
      <sz val="11"/>
      <name val="Arial"/>
      <family val="2"/>
    </font>
    <font>
      <sz val="6"/>
      <name val="Arial"/>
      <family val="2"/>
    </font>
    <font>
      <i/>
      <sz val="9"/>
      <name val="Arial"/>
      <family val="2"/>
    </font>
    <font>
      <b/>
      <sz val="9"/>
      <color rgb="FFFF0000"/>
      <name val="Arial"/>
      <family val="2"/>
    </font>
    <font>
      <b/>
      <sz val="8"/>
      <color rgb="FFFF0000"/>
      <name val="Arial"/>
      <family val="2"/>
    </font>
    <font>
      <b/>
      <sz val="10"/>
      <color indexed="12"/>
      <name val="Arial"/>
      <family val="2"/>
    </font>
    <font>
      <sz val="8"/>
      <color rgb="FFFF0000"/>
      <name val="Arial"/>
      <family val="2"/>
    </font>
    <font>
      <sz val="9"/>
      <color rgb="FFFF0000"/>
      <name val="Arial"/>
      <family val="2"/>
    </font>
    <font>
      <b/>
      <sz val="13"/>
      <color rgb="FFFFFFFF"/>
      <name val="Arial"/>
      <family val="2"/>
    </font>
    <font>
      <sz val="10"/>
      <color rgb="FF364349"/>
      <name val="Arial"/>
      <family val="2"/>
    </font>
    <font>
      <sz val="14"/>
      <color rgb="FFFF0000"/>
      <name val="Arial"/>
      <family val="2"/>
    </font>
    <font>
      <sz val="17"/>
      <color rgb="FF364349"/>
      <name val="Arial"/>
      <family val="2"/>
    </font>
    <font>
      <sz val="8"/>
      <color rgb="FF0000FF"/>
      <name val="Arial"/>
      <family val="2"/>
    </font>
    <font>
      <b/>
      <sz val="10"/>
      <color rgb="FFFFFFFF"/>
      <name val="Arial"/>
      <family val="2"/>
    </font>
    <font>
      <sz val="17"/>
      <color rgb="FFFFFFFF"/>
      <name val="Arial"/>
      <family val="2"/>
    </font>
    <font>
      <sz val="15"/>
      <color rgb="FFFF0000"/>
      <name val="Arial"/>
      <family val="2"/>
    </font>
    <font>
      <b/>
      <sz val="10"/>
      <color rgb="FFFF0000"/>
      <name val="Arial"/>
      <family val="2"/>
    </font>
    <font>
      <b/>
      <vertAlign val="superscript"/>
      <sz val="10"/>
      <color rgb="FFFF0000"/>
      <name val="Arial"/>
      <family val="2"/>
    </font>
    <font>
      <sz val="9"/>
      <color theme="1"/>
      <name val="Arial"/>
      <family val="2"/>
    </font>
    <font>
      <sz val="8"/>
      <color rgb="FFFFFFFF"/>
      <name val="Arial"/>
      <family val="2"/>
    </font>
    <font>
      <b/>
      <sz val="11"/>
      <color theme="1"/>
      <name val="Arial"/>
      <family val="2"/>
    </font>
    <font>
      <sz val="11"/>
      <color rgb="FF364349"/>
      <name val="Calibri"/>
      <family val="2"/>
      <scheme val="minor"/>
    </font>
    <font>
      <b/>
      <sz val="10"/>
      <color rgb="FF364349"/>
      <name val="Arial"/>
      <family val="2"/>
    </font>
    <font>
      <sz val="11"/>
      <color theme="1"/>
      <name val="Calibri"/>
      <family val="2"/>
      <scheme val="minor"/>
    </font>
    <font>
      <sz val="11"/>
      <name val="Calibri"/>
      <family val="2"/>
      <scheme val="minor"/>
    </font>
    <font>
      <sz val="11"/>
      <name val="Arial"/>
      <family val="2"/>
    </font>
    <font>
      <i/>
      <sz val="11"/>
      <name val="Arial"/>
      <family val="2"/>
    </font>
    <font>
      <i/>
      <sz val="11"/>
      <color theme="1"/>
      <name val="Arial"/>
      <family val="2"/>
    </font>
    <font>
      <vertAlign val="superscript"/>
      <sz val="11"/>
      <color rgb="FFFF0000"/>
      <name val="Arial"/>
      <family val="2"/>
    </font>
    <font>
      <u/>
      <sz val="11"/>
      <color indexed="12"/>
      <name val="Arial"/>
      <family val="2"/>
    </font>
    <font>
      <sz val="12"/>
      <name val="Arial"/>
      <family val="2"/>
    </font>
    <font>
      <b/>
      <sz val="11"/>
      <color rgb="FFFF0000"/>
      <name val="Arial"/>
      <family val="2"/>
    </font>
    <font>
      <b/>
      <sz val="11"/>
      <color rgb="FFC00000"/>
      <name val="Arial"/>
      <family val="2"/>
    </font>
    <font>
      <sz val="11"/>
      <color rgb="FFFF0000"/>
      <name val="Arial"/>
      <family val="2"/>
    </font>
    <font>
      <b/>
      <vertAlign val="superscript"/>
      <sz val="11"/>
      <name val="Arial"/>
      <family val="2"/>
    </font>
    <font>
      <b/>
      <i/>
      <sz val="11"/>
      <color theme="1"/>
      <name val="Arial"/>
      <family val="2"/>
    </font>
    <font>
      <b/>
      <i/>
      <sz val="11"/>
      <name val="Arial"/>
      <family val="2"/>
    </font>
    <font>
      <sz val="11"/>
      <color indexed="12"/>
      <name val="Arial"/>
      <family val="2"/>
    </font>
    <font>
      <b/>
      <sz val="11"/>
      <color rgb="FF364349"/>
      <name val="Calibri"/>
      <family val="2"/>
      <scheme val="minor"/>
    </font>
  </fonts>
  <fills count="10">
    <fill>
      <patternFill patternType="none"/>
    </fill>
    <fill>
      <patternFill patternType="gray125"/>
    </fill>
    <fill>
      <patternFill patternType="solid">
        <fgColor rgb="FFC5D9F1"/>
        <bgColor indexed="64"/>
      </patternFill>
    </fill>
    <fill>
      <patternFill patternType="solid">
        <fgColor rgb="FFD9D9D9"/>
        <bgColor indexed="64"/>
      </patternFill>
    </fill>
    <fill>
      <patternFill patternType="solid">
        <fgColor rgb="FFC0C0C0"/>
        <bgColor indexed="64"/>
      </patternFill>
    </fill>
    <fill>
      <patternFill patternType="solid">
        <fgColor rgb="FFFFFFFF"/>
        <bgColor indexed="64"/>
      </patternFill>
    </fill>
    <fill>
      <patternFill patternType="solid">
        <fgColor indexed="65"/>
        <bgColor indexed="64"/>
      </patternFill>
    </fill>
    <fill>
      <patternFill patternType="solid">
        <fgColor rgb="FFFFFF00"/>
        <bgColor indexed="64"/>
      </patternFill>
    </fill>
    <fill>
      <patternFill patternType="solid">
        <fgColor theme="2"/>
        <bgColor indexed="64"/>
      </patternFill>
    </fill>
    <fill>
      <patternFill patternType="solid">
        <fgColor rgb="FF95B3D7"/>
        <bgColor indexed="64"/>
      </patternFill>
    </fill>
  </fills>
  <borders count="68">
    <border>
      <left/>
      <right/>
      <top/>
      <bottom/>
      <diagonal/>
    </border>
    <border>
      <left/>
      <right style="thin">
        <color rgb="FF969696"/>
      </right>
      <top/>
      <bottom style="thin">
        <color rgb="FF969696"/>
      </bottom>
      <diagonal/>
    </border>
    <border>
      <left/>
      <right style="thin">
        <color rgb="FF969696"/>
      </right>
      <top/>
      <bottom/>
      <diagonal/>
    </border>
    <border>
      <left/>
      <right/>
      <top style="thin">
        <color rgb="FF969696"/>
      </top>
      <bottom style="thin">
        <color rgb="FF969696"/>
      </bottom>
      <diagonal/>
    </border>
    <border>
      <left/>
      <right style="thin">
        <color rgb="FF969696"/>
      </right>
      <top style="thin">
        <color rgb="FF969696"/>
      </top>
      <bottom style="thin">
        <color rgb="FF969696"/>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diagonal/>
    </border>
    <border>
      <left style="thin">
        <color auto="1"/>
      </left>
      <right style="thin">
        <color auto="1"/>
      </right>
      <top style="thin">
        <color auto="1"/>
      </top>
      <bottom style="thin">
        <color auto="1"/>
      </bottom>
      <diagonal/>
    </border>
    <border>
      <left/>
      <right/>
      <top style="thin">
        <color rgb="FF969696"/>
      </top>
      <bottom/>
      <diagonal/>
    </border>
    <border>
      <left style="thin">
        <color auto="1"/>
      </left>
      <right style="thin">
        <color auto="1"/>
      </right>
      <top style="thin">
        <color auto="1"/>
      </top>
      <bottom/>
      <diagonal/>
    </border>
    <border>
      <left/>
      <right/>
      <top/>
      <bottom style="thin">
        <color rgb="FF808080"/>
      </bottom>
      <diagonal/>
    </border>
    <border>
      <left style="thin">
        <color rgb="FF969696"/>
      </left>
      <right/>
      <top/>
      <bottom style="thin">
        <color rgb="FF969696"/>
      </bottom>
      <diagonal/>
    </border>
    <border>
      <left/>
      <right/>
      <top/>
      <bottom style="thin">
        <color rgb="FF969696"/>
      </bottom>
      <diagonal/>
    </border>
    <border>
      <left style="thin">
        <color auto="1"/>
      </left>
      <right/>
      <top style="thin">
        <color auto="1"/>
      </top>
      <bottom style="thin">
        <color auto="1"/>
      </bottom>
      <diagonal/>
    </border>
    <border>
      <left/>
      <right style="thin">
        <color auto="1"/>
      </right>
      <top/>
      <bottom/>
      <diagonal/>
    </border>
    <border>
      <left style="thin">
        <color rgb="FF969696"/>
      </left>
      <right style="thin">
        <color rgb="FF969696"/>
      </right>
      <top/>
      <bottom style="thin">
        <color rgb="FF969696"/>
      </bottom>
      <diagonal/>
    </border>
    <border>
      <left style="thin">
        <color rgb="FF969696"/>
      </left>
      <right/>
      <top style="thin">
        <color rgb="FF969696"/>
      </top>
      <bottom style="thin">
        <color rgb="FF969696"/>
      </bottom>
      <diagonal/>
    </border>
    <border>
      <left/>
      <right style="thin">
        <color rgb="FF969696"/>
      </right>
      <top/>
      <bottom style="thin">
        <color auto="1"/>
      </bottom>
      <diagonal/>
    </border>
    <border>
      <left/>
      <right/>
      <top/>
      <bottom style="medium">
        <color rgb="FF969696"/>
      </bottom>
      <diagonal/>
    </border>
    <border>
      <left style="thin">
        <color rgb="FF969696"/>
      </left>
      <right/>
      <top/>
      <bottom style="thin">
        <color rgb="FF808080"/>
      </bottom>
      <diagonal/>
    </border>
    <border>
      <left style="thin">
        <color rgb="FF969696"/>
      </left>
      <right/>
      <top style="thin">
        <color rgb="FF969696"/>
      </top>
      <bottom/>
      <diagonal/>
    </border>
    <border>
      <left style="thin">
        <color rgb="FF969696"/>
      </left>
      <right style="thin">
        <color rgb="FF969696"/>
      </right>
      <top style="thin">
        <color rgb="FF969696"/>
      </top>
      <bottom/>
      <diagonal/>
    </border>
    <border>
      <left style="thin">
        <color rgb="FF969696"/>
      </left>
      <right style="thin">
        <color rgb="FF969696"/>
      </right>
      <top style="thin">
        <color rgb="FF969696"/>
      </top>
      <bottom style="thin">
        <color rgb="FF969696"/>
      </bottom>
      <diagonal/>
    </border>
    <border>
      <left/>
      <right style="thin">
        <color auto="1"/>
      </right>
      <top style="thin">
        <color auto="1"/>
      </top>
      <bottom style="thin">
        <color auto="1"/>
      </bottom>
      <diagonal/>
    </border>
    <border>
      <left style="thin">
        <color rgb="FF969696"/>
      </left>
      <right/>
      <top/>
      <bottom/>
      <diagonal/>
    </border>
    <border>
      <left style="thin">
        <color auto="1"/>
      </left>
      <right style="thin">
        <color auto="1"/>
      </right>
      <top/>
      <bottom/>
      <diagonal/>
    </border>
    <border>
      <left style="thin">
        <color rgb="FF969696"/>
      </left>
      <right style="thin">
        <color rgb="FF969696"/>
      </right>
      <top/>
      <bottom/>
      <diagonal/>
    </border>
    <border>
      <left/>
      <right/>
      <top style="thin">
        <color auto="1"/>
      </top>
      <bottom style="thin">
        <color auto="1"/>
      </bottom>
      <diagonal/>
    </border>
    <border>
      <left style="thin">
        <color rgb="FF969696"/>
      </left>
      <right style="thin">
        <color auto="1"/>
      </right>
      <top style="thin">
        <color rgb="FF969696"/>
      </top>
      <bottom style="thin">
        <color rgb="FF969696"/>
      </bottom>
      <diagonal/>
    </border>
    <border>
      <left style="thin">
        <color auto="1"/>
      </left>
      <right style="thin">
        <color rgb="FF969696"/>
      </right>
      <top style="thin">
        <color rgb="FF969696"/>
      </top>
      <bottom/>
      <diagonal/>
    </border>
    <border>
      <left style="thin">
        <color auto="1"/>
      </left>
      <right style="thin">
        <color rgb="FF969696"/>
      </right>
      <top style="thin">
        <color rgb="FF969696"/>
      </top>
      <bottom style="thin">
        <color rgb="FF969696"/>
      </bottom>
      <diagonal/>
    </border>
    <border>
      <left style="thin">
        <color auto="1"/>
      </left>
      <right/>
      <top style="thin">
        <color rgb="FF969696"/>
      </top>
      <bottom/>
      <diagonal/>
    </border>
    <border>
      <left style="thin">
        <color auto="1"/>
      </left>
      <right/>
      <top style="thin">
        <color rgb="FF969696"/>
      </top>
      <bottom style="thin">
        <color rgb="FF969696"/>
      </bottom>
      <diagonal/>
    </border>
    <border>
      <left style="thin">
        <color auto="1"/>
      </left>
      <right style="thin">
        <color rgb="FF808080"/>
      </right>
      <top style="thin">
        <color rgb="FF808080"/>
      </top>
      <bottom/>
      <diagonal/>
    </border>
    <border>
      <left style="thin">
        <color auto="1"/>
      </left>
      <right style="thin">
        <color rgb="FF808080"/>
      </right>
      <top style="thin">
        <color rgb="FF808080"/>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top style="thin">
        <color auto="1"/>
      </top>
      <bottom/>
      <diagonal/>
    </border>
    <border>
      <left style="thin">
        <color rgb="FF808080"/>
      </left>
      <right style="thin">
        <color rgb="FF808080"/>
      </right>
      <top style="thin">
        <color auto="1"/>
      </top>
      <bottom/>
      <diagonal/>
    </border>
    <border>
      <left style="thin">
        <color auto="1"/>
      </left>
      <right/>
      <top style="thin">
        <color rgb="FF808080"/>
      </top>
      <bottom/>
      <diagonal/>
    </border>
    <border>
      <left style="thin">
        <color rgb="FF808080"/>
      </left>
      <right/>
      <top style="thin">
        <color rgb="FF808080"/>
      </top>
      <bottom/>
      <diagonal/>
    </border>
    <border>
      <left style="thin">
        <color rgb="FF808080"/>
      </left>
      <right style="thin">
        <color rgb="FF808080"/>
      </right>
      <top style="thin">
        <color rgb="FF808080"/>
      </top>
      <bottom/>
      <diagonal/>
    </border>
    <border>
      <left style="thin">
        <color auto="1"/>
      </left>
      <right/>
      <top style="thin">
        <color rgb="FF808080"/>
      </top>
      <bottom style="thin">
        <color rgb="FF969696"/>
      </bottom>
      <diagonal/>
    </border>
    <border>
      <left style="thin">
        <color rgb="FF808080"/>
      </left>
      <right/>
      <top style="thin">
        <color rgb="FF808080"/>
      </top>
      <bottom style="thin">
        <color rgb="FF969696"/>
      </bottom>
      <diagonal/>
    </border>
    <border>
      <left style="thin">
        <color rgb="FF808080"/>
      </left>
      <right style="thin">
        <color rgb="FF808080"/>
      </right>
      <top style="thin">
        <color rgb="FF808080"/>
      </top>
      <bottom style="thin">
        <color rgb="FF969696"/>
      </bottom>
      <diagonal/>
    </border>
    <border>
      <left style="thin">
        <color rgb="FF808080"/>
      </left>
      <right/>
      <top style="thin">
        <color rgb="FF969696"/>
      </top>
      <bottom/>
      <diagonal/>
    </border>
    <border>
      <left style="thin">
        <color rgb="FF808080"/>
      </left>
      <right style="thin">
        <color rgb="FF808080"/>
      </right>
      <top style="thin">
        <color rgb="FF969696"/>
      </top>
      <bottom/>
      <diagonal/>
    </border>
    <border>
      <left style="thin">
        <color auto="1"/>
      </left>
      <right/>
      <top style="thin">
        <color rgb="FF808080"/>
      </top>
      <bottom style="thin">
        <color rgb="FF808080"/>
      </bottom>
      <diagonal/>
    </border>
    <border>
      <left style="thin">
        <color rgb="FF808080"/>
      </left>
      <right/>
      <top style="thin">
        <color rgb="FF808080"/>
      </top>
      <bottom style="thin">
        <color rgb="FF808080"/>
      </bottom>
      <diagonal/>
    </border>
    <border>
      <left style="thin">
        <color auto="1"/>
      </left>
      <right style="thin">
        <color rgb="FF808080"/>
      </right>
      <top style="thin">
        <color auto="1"/>
      </top>
      <bottom/>
      <diagonal/>
    </border>
    <border>
      <left style="thin">
        <color auto="1"/>
      </left>
      <right style="thin">
        <color rgb="FF808080"/>
      </right>
      <top style="thin">
        <color rgb="FF808080"/>
      </top>
      <bottom style="thin">
        <color rgb="FF969696"/>
      </bottom>
      <diagonal/>
    </border>
    <border>
      <left style="thin">
        <color rgb="FF969696"/>
      </left>
      <right style="thin">
        <color auto="1"/>
      </right>
      <top style="thin">
        <color rgb="FF969696"/>
      </top>
      <bottom/>
      <diagonal/>
    </border>
    <border>
      <left style="thin">
        <color rgb="FFBFBFBF"/>
      </left>
      <right/>
      <top/>
      <bottom/>
      <diagonal/>
    </border>
    <border>
      <left/>
      <right style="thin">
        <color auto="1"/>
      </right>
      <top style="thin">
        <color rgb="FF969696"/>
      </top>
      <bottom style="thin">
        <color rgb="FF969696"/>
      </bottom>
      <diagonal/>
    </border>
    <border>
      <left style="thin">
        <color auto="1"/>
      </left>
      <right/>
      <top style="thin">
        <color auto="1"/>
      </top>
      <bottom style="thin">
        <color rgb="FF969696"/>
      </bottom>
      <diagonal/>
    </border>
    <border>
      <left/>
      <right style="thin">
        <color rgb="FF969696"/>
      </right>
      <top style="thin">
        <color auto="1"/>
      </top>
      <bottom style="thin">
        <color rgb="FF969696"/>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style="thin">
        <color rgb="FF000000"/>
      </right>
      <top style="thin">
        <color auto="1"/>
      </top>
      <bottom style="thin">
        <color auto="1"/>
      </bottom>
      <diagonal/>
    </border>
    <border>
      <left/>
      <right style="thin">
        <color auto="1"/>
      </right>
      <top style="thin">
        <color rgb="FF969696"/>
      </top>
      <bottom/>
      <diagonal/>
    </border>
  </borders>
  <cellStyleXfs count="15">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 fillId="0" borderId="0"/>
    <xf numFmtId="0" fontId="13" fillId="0" borderId="0" applyNumberFormat="0" applyFill="0" applyBorder="0">
      <alignment vertical="center" wrapText="1"/>
      <protection locked="0"/>
    </xf>
    <xf numFmtId="0" fontId="2" fillId="0" borderId="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cellStyleXfs>
  <cellXfs count="616">
    <xf numFmtId="0" fontId="0" fillId="0" borderId="0" xfId="0"/>
    <xf numFmtId="49" fontId="9" fillId="0" borderId="1" xfId="0" applyNumberFormat="1" applyFont="1" applyBorder="1" applyAlignment="1" applyProtection="1">
      <alignment horizontal="center" vertical="center" wrapText="1"/>
    </xf>
    <xf numFmtId="49" fontId="6" fillId="0" borderId="1" xfId="0" applyNumberFormat="1" applyFont="1" applyBorder="1" applyAlignment="1" applyProtection="1">
      <alignment horizontal="center"/>
    </xf>
    <xf numFmtId="49" fontId="6" fillId="0" borderId="2" xfId="0" applyNumberFormat="1" applyFont="1" applyBorder="1" applyAlignment="1" applyProtection="1">
      <alignment horizontal="center"/>
    </xf>
    <xf numFmtId="49" fontId="6" fillId="2" borderId="3" xfId="0" applyNumberFormat="1" applyFont="1" applyFill="1" applyBorder="1" applyAlignment="1" applyProtection="1">
      <alignment horizontal="center" vertical="center"/>
    </xf>
    <xf numFmtId="49" fontId="6" fillId="2" borderId="4" xfId="0" applyNumberFormat="1" applyFont="1" applyFill="1" applyBorder="1" applyAlignment="1" applyProtection="1">
      <alignment vertical="center"/>
    </xf>
    <xf numFmtId="49" fontId="6" fillId="2" borderId="4" xfId="0" applyNumberFormat="1" applyFont="1" applyFill="1" applyBorder="1" applyAlignment="1" applyProtection="1">
      <alignment horizontal="center" vertical="center"/>
    </xf>
    <xf numFmtId="49" fontId="9" fillId="0" borderId="1" xfId="0" quotePrefix="1" applyNumberFormat="1" applyFont="1" applyBorder="1" applyAlignment="1" applyProtection="1">
      <alignment horizontal="center" vertical="center" wrapText="1"/>
    </xf>
    <xf numFmtId="168" fontId="5" fillId="0" borderId="0" xfId="0" applyNumberFormat="1" applyFont="1" applyBorder="1" applyAlignment="1" applyProtection="1">
      <alignment vertical="center"/>
    </xf>
    <xf numFmtId="49" fontId="6" fillId="0" borderId="2" xfId="0" applyNumberFormat="1" applyFont="1" applyBorder="1" applyAlignment="1" applyProtection="1">
      <alignment horizontal="center" vertical="center" wrapText="1"/>
    </xf>
    <xf numFmtId="49" fontId="21" fillId="0" borderId="2" xfId="0" applyNumberFormat="1" applyFont="1" applyBorder="1" applyAlignment="1" applyProtection="1">
      <alignment horizontal="center" vertical="center" wrapText="1"/>
    </xf>
    <xf numFmtId="49" fontId="21" fillId="0" borderId="0" xfId="0" applyNumberFormat="1" applyFont="1" applyBorder="1" applyAlignment="1" applyProtection="1">
      <alignment horizontal="center" vertical="center" wrapText="1"/>
    </xf>
    <xf numFmtId="49" fontId="32" fillId="3" borderId="5" xfId="0" applyNumberFormat="1" applyFont="1" applyFill="1" applyBorder="1" applyAlignment="1" applyProtection="1">
      <alignment horizontal="left" vertical="center"/>
    </xf>
    <xf numFmtId="49" fontId="6" fillId="3" borderId="6" xfId="0" applyNumberFormat="1" applyFont="1" applyFill="1" applyBorder="1" applyAlignment="1" applyProtection="1">
      <alignment vertical="center"/>
    </xf>
    <xf numFmtId="49" fontId="6" fillId="3" borderId="7" xfId="0" applyNumberFormat="1" applyFont="1" applyFill="1" applyBorder="1" applyAlignment="1" applyProtection="1">
      <alignment vertical="center"/>
    </xf>
    <xf numFmtId="49" fontId="4" fillId="3" borderId="8" xfId="0" applyNumberFormat="1" applyFont="1" applyFill="1" applyBorder="1" applyAlignment="1" applyProtection="1">
      <alignment horizontal="left" vertical="center"/>
    </xf>
    <xf numFmtId="49" fontId="4" fillId="3" borderId="9" xfId="0" applyNumberFormat="1" applyFont="1" applyFill="1" applyBorder="1" applyAlignment="1" applyProtection="1">
      <alignment horizontal="left" vertical="center" wrapText="1"/>
    </xf>
    <xf numFmtId="49" fontId="9" fillId="3" borderId="10" xfId="0" applyNumberFormat="1" applyFont="1" applyFill="1" applyBorder="1" applyAlignment="1" applyProtection="1">
      <alignment horizontal="center" vertical="center" wrapText="1"/>
    </xf>
    <xf numFmtId="49" fontId="6" fillId="3" borderId="11" xfId="0" applyNumberFormat="1" applyFont="1" applyFill="1" applyBorder="1" applyAlignment="1" applyProtection="1">
      <alignment vertical="center"/>
    </xf>
    <xf numFmtId="49" fontId="5" fillId="0" borderId="0" xfId="0" applyNumberFormat="1" applyFont="1" applyBorder="1" applyAlignment="1" applyProtection="1">
      <alignment vertical="center"/>
    </xf>
    <xf numFmtId="166" fontId="4" fillId="0" borderId="0" xfId="0" applyNumberFormat="1" applyFont="1" applyFill="1" applyBorder="1" applyAlignment="1" applyProtection="1">
      <alignment vertical="center"/>
    </xf>
    <xf numFmtId="49" fontId="9" fillId="2" borderId="12" xfId="0" applyNumberFormat="1" applyFont="1" applyFill="1" applyBorder="1" applyAlignment="1" applyProtection="1">
      <alignment horizontal="center" vertical="center" wrapText="1"/>
    </xf>
    <xf numFmtId="49" fontId="5" fillId="0" borderId="0" xfId="0" applyNumberFormat="1" applyFont="1" applyBorder="1" applyAlignment="1" applyProtection="1">
      <alignment horizontal="right" vertical="center"/>
      <protection hidden="1"/>
    </xf>
    <xf numFmtId="49" fontId="5" fillId="0" borderId="13" xfId="0" quotePrefix="1" applyNumberFormat="1" applyFont="1" applyBorder="1" applyAlignment="1" applyProtection="1">
      <alignment horizontal="center" vertical="center"/>
    </xf>
    <xf numFmtId="49" fontId="5" fillId="0" borderId="13" xfId="0" applyNumberFormat="1" applyFont="1" applyBorder="1" applyAlignment="1" applyProtection="1">
      <alignment horizontal="center" vertical="center"/>
    </xf>
    <xf numFmtId="49" fontId="19" fillId="2" borderId="14" xfId="0" applyNumberFormat="1" applyFont="1" applyFill="1" applyBorder="1" applyAlignment="1" applyProtection="1">
      <alignment horizontal="right" vertical="center"/>
    </xf>
    <xf numFmtId="49" fontId="19" fillId="2" borderId="0" xfId="0" applyNumberFormat="1" applyFont="1" applyFill="1" applyBorder="1" applyAlignment="1" applyProtection="1">
      <alignment horizontal="right" vertical="center"/>
    </xf>
    <xf numFmtId="49" fontId="5" fillId="0" borderId="13" xfId="0" quotePrefix="1" applyNumberFormat="1" applyFont="1" applyBorder="1" applyAlignment="1" applyProtection="1">
      <alignment horizontal="center" vertical="center"/>
      <protection hidden="1"/>
    </xf>
    <xf numFmtId="49" fontId="5" fillId="0" borderId="13" xfId="0" quotePrefix="1" applyNumberFormat="1" applyFont="1" applyBorder="1" applyAlignment="1" applyProtection="1">
      <alignment vertical="center"/>
      <protection hidden="1"/>
    </xf>
    <xf numFmtId="0" fontId="10" fillId="0" borderId="0" xfId="0" applyFont="1" applyBorder="1" applyAlignment="1" applyProtection="1">
      <alignment horizontal="left" vertical="center" wrapText="1"/>
    </xf>
    <xf numFmtId="49" fontId="4" fillId="2" borderId="15" xfId="0" applyNumberFormat="1" applyFont="1" applyFill="1" applyBorder="1" applyAlignment="1" applyProtection="1">
      <alignment horizontal="center" vertical="center"/>
    </xf>
    <xf numFmtId="49" fontId="5" fillId="0" borderId="16" xfId="0" applyNumberFormat="1" applyFont="1" applyBorder="1" applyAlignment="1" applyProtection="1">
      <alignment vertical="center"/>
    </xf>
    <xf numFmtId="49" fontId="9" fillId="2" borderId="12" xfId="0" applyNumberFormat="1" applyFont="1" applyFill="1" applyBorder="1" applyAlignment="1" applyProtection="1">
      <alignment horizontal="left" vertical="center" wrapText="1"/>
    </xf>
    <xf numFmtId="49" fontId="9" fillId="2" borderId="17" xfId="0" applyNumberFormat="1" applyFont="1" applyFill="1" applyBorder="1" applyAlignment="1" applyProtection="1">
      <alignment horizontal="left" vertical="center" wrapText="1"/>
    </xf>
    <xf numFmtId="49" fontId="9" fillId="2" borderId="1" xfId="0" applyNumberFormat="1" applyFont="1" applyFill="1" applyBorder="1" applyAlignment="1" applyProtection="1">
      <alignment horizontal="left" vertical="center" wrapText="1"/>
    </xf>
    <xf numFmtId="0" fontId="19" fillId="2" borderId="0" xfId="0" applyFont="1" applyFill="1" applyBorder="1" applyAlignment="1" applyProtection="1">
      <alignment horizontal="left" vertical="center"/>
    </xf>
    <xf numFmtId="49" fontId="9" fillId="2" borderId="11" xfId="0" applyNumberFormat="1" applyFont="1" applyFill="1" applyBorder="1" applyAlignment="1" applyProtection="1">
      <alignment horizontal="left" vertical="center" wrapText="1"/>
    </xf>
    <xf numFmtId="0" fontId="6" fillId="2" borderId="14" xfId="0" applyFont="1" applyFill="1" applyBorder="1" applyAlignment="1" applyProtection="1">
      <alignment vertical="center"/>
    </xf>
    <xf numFmtId="0" fontId="6" fillId="2" borderId="18" xfId="0" applyFont="1" applyFill="1" applyBorder="1" applyAlignment="1" applyProtection="1">
      <alignment vertical="center"/>
    </xf>
    <xf numFmtId="0" fontId="6" fillId="2" borderId="11" xfId="0" applyFont="1" applyFill="1" applyBorder="1" applyAlignment="1" applyProtection="1">
      <alignment vertical="center"/>
    </xf>
    <xf numFmtId="49" fontId="19" fillId="2" borderId="0" xfId="0" applyNumberFormat="1" applyFont="1" applyFill="1" applyBorder="1" applyAlignment="1" applyProtection="1">
      <alignment horizontal="left" vertical="center" wrapText="1"/>
    </xf>
    <xf numFmtId="49" fontId="3" fillId="2" borderId="3" xfId="0" applyNumberFormat="1" applyFont="1" applyFill="1" applyBorder="1" applyAlignment="1">
      <alignment horizontal="left" vertical="center"/>
    </xf>
    <xf numFmtId="49" fontId="5" fillId="2" borderId="3" xfId="0" applyNumberFormat="1" applyFont="1" applyFill="1" applyBorder="1" applyAlignment="1">
      <alignment horizontal="left" vertical="top"/>
    </xf>
    <xf numFmtId="49" fontId="5" fillId="2" borderId="4" xfId="0" applyNumberFormat="1" applyFont="1" applyFill="1" applyBorder="1" applyAlignment="1">
      <alignment horizontal="left" vertical="top"/>
    </xf>
    <xf numFmtId="49" fontId="5" fillId="2" borderId="3" xfId="0" applyNumberFormat="1" applyFont="1" applyFill="1" applyBorder="1" applyAlignment="1">
      <alignment horizontal="left" vertical="center"/>
    </xf>
    <xf numFmtId="49" fontId="5" fillId="2" borderId="4" xfId="0" applyNumberFormat="1" applyFont="1" applyFill="1" applyBorder="1" applyAlignment="1">
      <alignment horizontal="left" vertical="center"/>
    </xf>
    <xf numFmtId="0" fontId="33" fillId="0" borderId="19" xfId="0" applyFont="1" applyBorder="1" applyAlignment="1" applyProtection="1">
      <alignment horizontal="center"/>
    </xf>
    <xf numFmtId="0" fontId="33" fillId="0" borderId="20" xfId="0" applyFont="1" applyBorder="1" applyAlignment="1" applyProtection="1">
      <alignment horizontal="center"/>
    </xf>
    <xf numFmtId="49" fontId="9" fillId="2" borderId="21" xfId="0" quotePrefix="1" applyNumberFormat="1" applyFont="1" applyFill="1" applyBorder="1" applyAlignment="1" applyProtection="1">
      <alignment horizontal="center" vertical="center" wrapText="1"/>
    </xf>
    <xf numFmtId="49" fontId="9" fillId="2" borderId="1" xfId="0" quotePrefix="1" applyNumberFormat="1" applyFont="1" applyFill="1" applyBorder="1" applyAlignment="1" applyProtection="1">
      <alignment horizontal="center" vertical="center" wrapText="1"/>
    </xf>
    <xf numFmtId="49" fontId="9" fillId="2" borderId="1" xfId="0" applyNumberFormat="1" applyFont="1" applyFill="1" applyBorder="1" applyAlignment="1" applyProtection="1">
      <alignment horizontal="center" vertical="center" wrapText="1"/>
    </xf>
    <xf numFmtId="0" fontId="9" fillId="2" borderId="22" xfId="0" applyFont="1" applyFill="1" applyBorder="1" applyAlignment="1" applyProtection="1">
      <alignment horizontal="center" wrapText="1"/>
    </xf>
    <xf numFmtId="0" fontId="5" fillId="2" borderId="13" xfId="0" quotePrefix="1" applyFont="1" applyFill="1" applyBorder="1" applyAlignment="1" applyProtection="1">
      <alignment horizontal="center" wrapText="1"/>
    </xf>
    <xf numFmtId="0" fontId="6" fillId="0" borderId="1" xfId="0" applyFont="1" applyBorder="1" applyAlignment="1" applyProtection="1">
      <alignment horizontal="center" wrapText="1"/>
    </xf>
    <xf numFmtId="0" fontId="9" fillId="2" borderId="17" xfId="0" applyFont="1" applyFill="1" applyBorder="1" applyAlignment="1" applyProtection="1">
      <alignment horizontal="center" wrapText="1"/>
    </xf>
    <xf numFmtId="0" fontId="9" fillId="4" borderId="17" xfId="0" applyFont="1" applyFill="1" applyBorder="1" applyAlignment="1" applyProtection="1">
      <alignment horizontal="center" wrapText="1"/>
    </xf>
    <xf numFmtId="0" fontId="5" fillId="4" borderId="13" xfId="0" quotePrefix="1" applyFont="1" applyFill="1" applyBorder="1" applyAlignment="1" applyProtection="1">
      <alignment horizontal="center" wrapText="1"/>
    </xf>
    <xf numFmtId="0" fontId="6" fillId="4" borderId="1" xfId="0" applyFont="1" applyFill="1" applyBorder="1" applyAlignment="1" applyProtection="1">
      <alignment horizontal="center" wrapText="1"/>
    </xf>
    <xf numFmtId="49" fontId="9" fillId="2" borderId="23" xfId="0" applyNumberFormat="1" applyFont="1" applyFill="1" applyBorder="1" applyAlignment="1" applyProtection="1">
      <alignment horizontal="left" vertical="center" wrapText="1"/>
    </xf>
    <xf numFmtId="0" fontId="0" fillId="0" borderId="0" xfId="0" applyFill="1" applyBorder="1" applyProtection="1"/>
    <xf numFmtId="0" fontId="9" fillId="0" borderId="1" xfId="0" applyNumberFormat="1" applyFont="1" applyBorder="1" applyAlignment="1" applyProtection="1">
      <alignment horizontal="center" vertical="center" wrapText="1"/>
    </xf>
    <xf numFmtId="0" fontId="21" fillId="2" borderId="1" xfId="0" applyNumberFormat="1" applyFont="1" applyFill="1" applyBorder="1" applyAlignment="1" applyProtection="1">
      <alignment horizontal="center" vertical="center" wrapText="1"/>
    </xf>
    <xf numFmtId="49" fontId="21" fillId="0" borderId="1" xfId="0" applyNumberFormat="1" applyFont="1" applyFill="1" applyBorder="1" applyAlignment="1" applyProtection="1">
      <alignment horizontal="center" vertical="center" wrapText="1"/>
    </xf>
    <xf numFmtId="0" fontId="9" fillId="5" borderId="17" xfId="0" applyNumberFormat="1" applyFont="1" applyFill="1" applyBorder="1" applyAlignment="1" applyProtection="1">
      <alignment horizontal="right"/>
    </xf>
    <xf numFmtId="0" fontId="19" fillId="2" borderId="22" xfId="0" applyNumberFormat="1" applyFont="1" applyFill="1" applyBorder="1" applyAlignment="1" applyProtection="1">
      <alignment horizontal="right" vertical="center"/>
    </xf>
    <xf numFmtId="49" fontId="40" fillId="0" borderId="0" xfId="0" applyNumberFormat="1" applyFont="1" applyBorder="1" applyAlignment="1" applyProtection="1">
      <alignment wrapText="1"/>
    </xf>
    <xf numFmtId="0" fontId="40" fillId="0" borderId="0" xfId="0" applyNumberFormat="1" applyFont="1" applyBorder="1" applyAlignment="1" applyProtection="1"/>
    <xf numFmtId="49" fontId="40" fillId="0" borderId="0" xfId="0" applyNumberFormat="1" applyFont="1" applyFill="1" applyBorder="1" applyAlignment="1" applyProtection="1"/>
    <xf numFmtId="0" fontId="40" fillId="0" borderId="0" xfId="0" applyNumberFormat="1" applyFont="1" applyFill="1" applyBorder="1" applyAlignment="1" applyProtection="1">
      <alignment vertical="center"/>
    </xf>
    <xf numFmtId="49" fontId="40" fillId="0" borderId="0" xfId="0" applyNumberFormat="1" applyFont="1" applyFill="1" applyBorder="1" applyAlignment="1" applyProtection="1">
      <alignment horizontal="left"/>
    </xf>
    <xf numFmtId="0" fontId="6" fillId="5" borderId="17" xfId="0" applyNumberFormat="1" applyFont="1" applyFill="1" applyBorder="1" applyAlignment="1" applyProtection="1">
      <alignment horizontal="right"/>
    </xf>
    <xf numFmtId="0" fontId="40" fillId="0" borderId="0" xfId="0" applyNumberFormat="1" applyFont="1" applyFill="1" applyBorder="1" applyAlignment="1" applyProtection="1"/>
    <xf numFmtId="0" fontId="6" fillId="0" borderId="24" xfId="0" applyNumberFormat="1" applyFont="1" applyBorder="1" applyAlignment="1" applyProtection="1">
      <alignment horizontal="right" vertical="center"/>
    </xf>
    <xf numFmtId="0" fontId="6" fillId="0" borderId="2" xfId="0" applyNumberFormat="1" applyFont="1" applyBorder="1" applyAlignment="1" applyProtection="1">
      <alignment horizontal="center" vertical="center" wrapText="1"/>
    </xf>
    <xf numFmtId="0" fontId="9" fillId="5" borderId="22" xfId="0" applyNumberFormat="1" applyFont="1" applyFill="1" applyBorder="1" applyAlignment="1" applyProtection="1">
      <alignment horizontal="right"/>
    </xf>
    <xf numFmtId="0" fontId="6" fillId="3" borderId="6" xfId="0" applyNumberFormat="1" applyFont="1" applyFill="1" applyBorder="1" applyAlignment="1" applyProtection="1">
      <alignment vertical="center"/>
    </xf>
    <xf numFmtId="0" fontId="5" fillId="3" borderId="10" xfId="0" applyNumberFormat="1" applyFont="1" applyFill="1" applyBorder="1" applyAlignment="1" applyProtection="1">
      <alignment vertical="center"/>
    </xf>
    <xf numFmtId="0" fontId="40" fillId="0" borderId="0" xfId="0" applyNumberFormat="1" applyFont="1" applyBorder="1" applyAlignment="1" applyProtection="1">
      <alignment horizontal="left" vertical="center"/>
    </xf>
    <xf numFmtId="49" fontId="41" fillId="0" borderId="0" xfId="0" applyNumberFormat="1" applyFont="1" applyFill="1" applyBorder="1" applyAlignment="1" applyProtection="1">
      <alignment wrapText="1"/>
    </xf>
    <xf numFmtId="0" fontId="0" fillId="0" borderId="0" xfId="0" applyFill="1" applyBorder="1" applyAlignment="1" applyProtection="1">
      <alignment wrapText="1"/>
    </xf>
    <xf numFmtId="49" fontId="40" fillId="0" borderId="0" xfId="0" applyNumberFormat="1" applyFont="1" applyFill="1" applyBorder="1" applyAlignment="1" applyProtection="1">
      <alignment wrapText="1"/>
    </xf>
    <xf numFmtId="49" fontId="40" fillId="0" borderId="0" xfId="0" applyNumberFormat="1" applyFont="1" applyFill="1" applyBorder="1" applyAlignment="1" applyProtection="1">
      <alignment horizontal="left" wrapText="1"/>
    </xf>
    <xf numFmtId="0" fontId="40" fillId="0" borderId="0" xfId="0" applyNumberFormat="1" applyFont="1" applyBorder="1" applyAlignment="1" applyProtection="1">
      <alignment horizontal="left" wrapText="1"/>
    </xf>
    <xf numFmtId="0" fontId="40" fillId="0" borderId="0" xfId="0" applyNumberFormat="1" applyFont="1" applyBorder="1" applyAlignment="1" applyProtection="1">
      <alignment horizontal="left"/>
    </xf>
    <xf numFmtId="0" fontId="6" fillId="5" borderId="22" xfId="0" applyNumberFormat="1" applyFont="1" applyFill="1" applyBorder="1" applyAlignment="1" applyProtection="1">
      <alignment horizontal="right"/>
    </xf>
    <xf numFmtId="0" fontId="45" fillId="0" borderId="0" xfId="0" applyNumberFormat="1" applyFont="1" applyFill="1" applyBorder="1" applyAlignment="1" applyProtection="1"/>
    <xf numFmtId="49" fontId="40" fillId="0" borderId="0" xfId="0" applyNumberFormat="1" applyFont="1" applyFill="1" applyBorder="1" applyAlignment="1" applyProtection="1">
      <alignment horizontal="left" vertical="center"/>
    </xf>
    <xf numFmtId="0" fontId="5" fillId="3" borderId="10" xfId="0" applyNumberFormat="1" applyFont="1" applyFill="1" applyBorder="1" applyAlignment="1" applyProtection="1">
      <alignment horizontal="left" vertical="center"/>
    </xf>
    <xf numFmtId="0" fontId="6" fillId="3" borderId="10" xfId="0" applyNumberFormat="1" applyFont="1" applyFill="1" applyBorder="1" applyAlignment="1" applyProtection="1">
      <alignment vertical="center"/>
    </xf>
    <xf numFmtId="0" fontId="6" fillId="3" borderId="10" xfId="0" applyNumberFormat="1" applyFont="1" applyFill="1" applyBorder="1" applyAlignment="1" applyProtection="1">
      <alignment horizontal="right" vertical="center"/>
    </xf>
    <xf numFmtId="0" fontId="9" fillId="3" borderId="10" xfId="0" applyNumberFormat="1" applyFont="1" applyFill="1" applyBorder="1" applyAlignment="1" applyProtection="1">
      <alignment horizontal="center" vertical="center" wrapText="1"/>
    </xf>
    <xf numFmtId="0" fontId="40" fillId="0" borderId="0" xfId="0" applyNumberFormat="1" applyFont="1" applyFill="1" applyBorder="1" applyAlignment="1" applyProtection="1">
      <alignment horizontal="left" vertical="center"/>
    </xf>
    <xf numFmtId="0" fontId="40" fillId="0" borderId="0" xfId="0" applyNumberFormat="1" applyFont="1" applyFill="1" applyBorder="1" applyAlignment="1" applyProtection="1">
      <alignment horizontal="left" wrapText="1"/>
    </xf>
    <xf numFmtId="0" fontId="40" fillId="0" borderId="0" xfId="0" applyNumberFormat="1" applyFont="1" applyFill="1" applyBorder="1" applyAlignment="1" applyProtection="1">
      <alignment horizontal="left"/>
    </xf>
    <xf numFmtId="0" fontId="4" fillId="2" borderId="15" xfId="0" applyNumberFormat="1" applyFont="1" applyFill="1" applyBorder="1" applyAlignment="1" applyProtection="1">
      <alignment horizontal="center" vertical="center"/>
    </xf>
    <xf numFmtId="0" fontId="6" fillId="2" borderId="15" xfId="0" applyNumberFormat="1" applyFont="1" applyFill="1" applyBorder="1" applyAlignment="1" applyProtection="1">
      <alignment horizontal="center" vertical="center" wrapText="1"/>
    </xf>
    <xf numFmtId="0" fontId="9" fillId="5" borderId="25" xfId="0" applyNumberFormat="1" applyFont="1" applyFill="1" applyBorder="1" applyAlignment="1" applyProtection="1">
      <alignment horizontal="right"/>
    </xf>
    <xf numFmtId="0" fontId="15" fillId="0" borderId="0" xfId="0" applyNumberFormat="1" applyFont="1" applyFill="1" applyBorder="1" applyAlignment="1" applyProtection="1"/>
    <xf numFmtId="0" fontId="15" fillId="0" borderId="0" xfId="0" applyNumberFormat="1" applyFont="1" applyFill="1" applyBorder="1" applyAlignment="1" applyProtection="1">
      <alignment horizontal="left"/>
    </xf>
    <xf numFmtId="0" fontId="15" fillId="0" borderId="0" xfId="0" applyNumberFormat="1" applyFont="1" applyFill="1" applyBorder="1" applyAlignment="1" applyProtection="1">
      <alignment vertical="center"/>
    </xf>
    <xf numFmtId="0" fontId="6" fillId="5" borderId="25" xfId="0" applyNumberFormat="1" applyFont="1" applyFill="1" applyBorder="1" applyAlignment="1" applyProtection="1">
      <alignment horizontal="right"/>
    </xf>
    <xf numFmtId="0" fontId="9" fillId="2" borderId="26" xfId="0" applyNumberFormat="1" applyFont="1" applyFill="1" applyBorder="1" applyAlignment="1" applyProtection="1">
      <alignment horizontal="left" vertical="center" wrapText="1"/>
    </xf>
    <xf numFmtId="0" fontId="9" fillId="2" borderId="27" xfId="0" applyNumberFormat="1" applyFont="1" applyFill="1" applyBorder="1" applyAlignment="1" applyProtection="1">
      <alignment horizontal="center" vertical="center" wrapText="1"/>
    </xf>
    <xf numFmtId="0" fontId="19" fillId="2" borderId="27" xfId="0" applyNumberFormat="1" applyFont="1" applyFill="1" applyBorder="1" applyAlignment="1" applyProtection="1">
      <alignment horizontal="center" vertical="center" wrapText="1"/>
    </xf>
    <xf numFmtId="0" fontId="6" fillId="0" borderId="17" xfId="0" applyNumberFormat="1" applyFont="1" applyBorder="1" applyAlignment="1" applyProtection="1">
      <alignment horizontal="left" wrapText="1"/>
    </xf>
    <xf numFmtId="0" fontId="40" fillId="0" borderId="0" xfId="0" applyNumberFormat="1" applyFont="1" applyFill="1" applyBorder="1" applyAlignment="1" applyProtection="1">
      <alignment horizontal="left" vertical="center" wrapText="1"/>
    </xf>
    <xf numFmtId="0" fontId="48" fillId="0" borderId="0" xfId="0" applyNumberFormat="1" applyFont="1" applyFill="1" applyBorder="1" applyAlignment="1" applyProtection="1">
      <alignment horizontal="center" vertical="center" wrapText="1"/>
    </xf>
    <xf numFmtId="0" fontId="19" fillId="2" borderId="4" xfId="0" applyNumberFormat="1" applyFont="1" applyFill="1" applyBorder="1" applyAlignment="1" applyProtection="1">
      <alignment horizontal="center" vertical="center" wrapText="1"/>
    </xf>
    <xf numFmtId="0" fontId="6" fillId="0" borderId="17" xfId="0" applyNumberFormat="1" applyFont="1" applyBorder="1" applyAlignment="1" applyProtection="1">
      <alignment horizontal="left" vertical="top" wrapText="1"/>
    </xf>
    <xf numFmtId="0" fontId="15" fillId="0" borderId="0" xfId="0" applyNumberFormat="1" applyFont="1" applyFill="1" applyBorder="1" applyAlignment="1" applyProtection="1">
      <alignment horizontal="left" vertical="center" wrapText="1"/>
    </xf>
    <xf numFmtId="0" fontId="40" fillId="0" borderId="0" xfId="0" applyNumberFormat="1" applyFont="1" applyBorder="1" applyAlignment="1" applyProtection="1">
      <alignment horizontal="left" vertical="top" wrapText="1"/>
    </xf>
    <xf numFmtId="0" fontId="19" fillId="2" borderId="28" xfId="0" applyNumberFormat="1" applyFont="1" applyFill="1" applyBorder="1" applyAlignment="1" applyProtection="1">
      <alignment horizontal="center" vertical="center" wrapText="1"/>
    </xf>
    <xf numFmtId="0" fontId="3" fillId="2" borderId="3" xfId="0" applyNumberFormat="1" applyFont="1" applyFill="1" applyBorder="1" applyAlignment="1">
      <alignment horizontal="left" vertical="center"/>
    </xf>
    <xf numFmtId="0" fontId="3" fillId="2" borderId="22" xfId="0" applyNumberFormat="1" applyFont="1" applyFill="1" applyBorder="1" applyAlignment="1">
      <alignment horizontal="left" vertical="center"/>
    </xf>
    <xf numFmtId="0" fontId="9" fillId="2" borderId="28" xfId="0" applyNumberFormat="1" applyFont="1" applyFill="1" applyBorder="1" applyAlignment="1">
      <alignment horizontal="center" vertical="center" wrapText="1"/>
    </xf>
    <xf numFmtId="0" fontId="6" fillId="0" borderId="1" xfId="0" applyNumberFormat="1" applyFont="1" applyBorder="1" applyAlignment="1">
      <alignment horizontal="left"/>
    </xf>
    <xf numFmtId="0" fontId="6" fillId="2" borderId="28" xfId="0" applyNumberFormat="1" applyFont="1" applyFill="1" applyBorder="1" applyAlignment="1">
      <alignment horizontal="left"/>
    </xf>
    <xf numFmtId="0" fontId="6" fillId="2" borderId="21" xfId="0" applyNumberFormat="1" applyFont="1" applyFill="1" applyBorder="1" applyAlignment="1">
      <alignment horizontal="left"/>
    </xf>
    <xf numFmtId="0" fontId="9" fillId="2" borderId="28" xfId="0" applyNumberFormat="1" applyFont="1" applyFill="1" applyBorder="1" applyAlignment="1">
      <alignment horizontal="center" vertical="center"/>
    </xf>
    <xf numFmtId="0" fontId="6" fillId="0" borderId="1" xfId="0" applyNumberFormat="1" applyFont="1" applyBorder="1" applyAlignment="1">
      <alignment horizontal="left" vertical="center"/>
    </xf>
    <xf numFmtId="0" fontId="6" fillId="0" borderId="1" xfId="0" applyNumberFormat="1" applyFont="1" applyBorder="1" applyAlignment="1">
      <alignment horizontal="left" vertical="center" wrapText="1"/>
    </xf>
    <xf numFmtId="0" fontId="6" fillId="2" borderId="28" xfId="0" applyNumberFormat="1" applyFont="1" applyFill="1" applyBorder="1" applyAlignment="1">
      <alignment horizontal="left" vertical="center"/>
    </xf>
    <xf numFmtId="0" fontId="6" fillId="2" borderId="21" xfId="0" applyNumberFormat="1" applyFont="1" applyFill="1" applyBorder="1" applyAlignment="1">
      <alignment horizontal="left" vertical="center"/>
    </xf>
    <xf numFmtId="0" fontId="40" fillId="0" borderId="0" xfId="0" applyNumberFormat="1" applyFont="1" applyFill="1" applyBorder="1" applyAlignment="1">
      <alignment horizontal="left" vertical="center" wrapText="1"/>
    </xf>
    <xf numFmtId="0" fontId="40" fillId="0" borderId="0" xfId="0" applyNumberFormat="1" applyFont="1" applyFill="1" applyBorder="1" applyAlignment="1">
      <alignment horizontal="center" vertical="center" wrapText="1"/>
    </xf>
    <xf numFmtId="0" fontId="40" fillId="0" borderId="0" xfId="0" applyNumberFormat="1" applyFont="1" applyBorder="1" applyAlignment="1">
      <alignment horizontal="left"/>
    </xf>
    <xf numFmtId="0" fontId="40" fillId="0" borderId="0" xfId="0" applyNumberFormat="1" applyFont="1" applyBorder="1" applyAlignment="1">
      <alignment horizontal="left" wrapText="1"/>
    </xf>
    <xf numFmtId="0" fontId="40" fillId="0" borderId="0" xfId="0" applyNumberFormat="1" applyFont="1" applyFill="1" applyBorder="1" applyAlignment="1">
      <alignment horizontal="left"/>
    </xf>
    <xf numFmtId="0" fontId="9" fillId="0" borderId="27" xfId="0" applyNumberFormat="1" applyFont="1" applyFill="1" applyBorder="1" applyAlignment="1" applyProtection="1">
      <alignment horizontal="center" vertical="center" wrapText="1"/>
    </xf>
    <xf numFmtId="0" fontId="35" fillId="0" borderId="0" xfId="0" applyFont="1" applyBorder="1" applyProtection="1">
      <protection hidden="1"/>
    </xf>
    <xf numFmtId="0" fontId="0" fillId="0" borderId="0" xfId="0" applyBorder="1"/>
    <xf numFmtId="0" fontId="0" fillId="0" borderId="0" xfId="0" applyBorder="1" applyProtection="1">
      <protection hidden="1"/>
    </xf>
    <xf numFmtId="0" fontId="0" fillId="0" borderId="0" xfId="0" applyBorder="1" applyAlignment="1" applyProtection="1">
      <alignment horizontal="center" vertical="center"/>
      <protection hidden="1"/>
    </xf>
    <xf numFmtId="0" fontId="44" fillId="0" borderId="0" xfId="7" applyFont="1" applyBorder="1" applyAlignment="1" applyProtection="1">
      <alignment horizontal="left" vertical="center" wrapText="1"/>
      <protection hidden="1"/>
    </xf>
    <xf numFmtId="0" fontId="52" fillId="0" borderId="0" xfId="7" applyFont="1" applyBorder="1" applyAlignment="1" applyProtection="1">
      <alignment horizontal="left" vertical="center" wrapText="1"/>
      <protection hidden="1"/>
    </xf>
    <xf numFmtId="0" fontId="24" fillId="0" borderId="0" xfId="0" applyFont="1" applyBorder="1" applyProtection="1"/>
    <xf numFmtId="0" fontId="36" fillId="0" borderId="0" xfId="0" applyFont="1" applyBorder="1" applyProtection="1"/>
    <xf numFmtId="0" fontId="0" fillId="0" borderId="0" xfId="0" applyBorder="1" applyProtection="1"/>
    <xf numFmtId="0" fontId="37" fillId="0" borderId="0" xfId="0" applyFont="1" applyBorder="1" applyAlignment="1" applyProtection="1">
      <alignment horizontal="center"/>
    </xf>
    <xf numFmtId="0" fontId="38" fillId="0" borderId="0" xfId="0" applyFont="1" applyBorder="1" applyProtection="1"/>
    <xf numFmtId="0" fontId="14" fillId="0" borderId="0" xfId="0" applyFont="1" applyBorder="1" applyAlignment="1" applyProtection="1">
      <alignment horizontal="center" vertical="center"/>
    </xf>
    <xf numFmtId="0" fontId="24" fillId="0" borderId="0" xfId="0" applyFont="1" applyBorder="1" applyAlignment="1" applyProtection="1">
      <alignment vertical="center"/>
    </xf>
    <xf numFmtId="0" fontId="25" fillId="0" borderId="0" xfId="0" quotePrefix="1" applyFont="1" applyBorder="1" applyAlignment="1" applyProtection="1">
      <alignment vertical="center"/>
    </xf>
    <xf numFmtId="0" fontId="26" fillId="0" borderId="0" xfId="0" applyFont="1" applyBorder="1" applyAlignment="1" applyProtection="1">
      <alignment horizontal="center" vertical="center"/>
    </xf>
    <xf numFmtId="0" fontId="6" fillId="0" borderId="0" xfId="0" applyFont="1" applyBorder="1" applyAlignment="1" applyProtection="1">
      <alignment horizontal="right" vertical="center"/>
    </xf>
    <xf numFmtId="0" fontId="36" fillId="0" borderId="0" xfId="0" applyFont="1" applyBorder="1" applyAlignment="1" applyProtection="1">
      <alignment vertical="center"/>
    </xf>
    <xf numFmtId="0" fontId="39" fillId="0" borderId="0" xfId="0" applyFont="1" applyBorder="1" applyAlignment="1" applyProtection="1">
      <alignment horizontal="left" vertical="center" wrapText="1"/>
    </xf>
    <xf numFmtId="0" fontId="2" fillId="0" borderId="0" xfId="0" applyFont="1" applyBorder="1" applyAlignment="1" applyProtection="1">
      <alignment horizontal="right" vertical="center" wrapText="1"/>
    </xf>
    <xf numFmtId="0" fontId="24" fillId="0" borderId="0" xfId="0" applyFont="1" applyBorder="1" applyAlignment="1" applyProtection="1">
      <alignment vertical="center" wrapText="1"/>
    </xf>
    <xf numFmtId="0" fontId="2" fillId="0" borderId="0" xfId="0" applyFont="1" applyBorder="1" applyAlignment="1" applyProtection="1">
      <alignment horizontal="left" vertical="center" wrapText="1"/>
    </xf>
    <xf numFmtId="0" fontId="36" fillId="0" borderId="0" xfId="0" applyFont="1" applyBorder="1" applyAlignment="1" applyProtection="1">
      <alignment vertical="center" wrapText="1"/>
    </xf>
    <xf numFmtId="0" fontId="3" fillId="0" borderId="0" xfId="0" applyFont="1" applyBorder="1" applyAlignment="1" applyProtection="1">
      <alignment horizontal="left" vertical="center"/>
    </xf>
    <xf numFmtId="0" fontId="9" fillId="0" borderId="0" xfId="0" applyFont="1" applyBorder="1" applyAlignment="1" applyProtection="1">
      <alignment horizontal="left" vertical="center"/>
    </xf>
    <xf numFmtId="0" fontId="24" fillId="0" borderId="0" xfId="0" applyFont="1" applyBorder="1" applyAlignment="1" applyProtection="1">
      <alignment horizontal="right" vertical="center"/>
    </xf>
    <xf numFmtId="0" fontId="36" fillId="0" borderId="0" xfId="0" applyFont="1" applyBorder="1" applyAlignment="1" applyProtection="1">
      <alignment horizontal="left" vertical="center"/>
    </xf>
    <xf numFmtId="0" fontId="2" fillId="0" borderId="0" xfId="0" applyFont="1" applyBorder="1" applyProtection="1"/>
    <xf numFmtId="0" fontId="2" fillId="0" borderId="0" xfId="0" applyFont="1" applyBorder="1" applyAlignment="1" applyProtection="1">
      <alignment vertical="center"/>
    </xf>
    <xf numFmtId="0" fontId="39" fillId="0" borderId="0" xfId="0" applyFont="1" applyBorder="1" applyAlignment="1" applyProtection="1">
      <alignment vertical="center"/>
    </xf>
    <xf numFmtId="0" fontId="3" fillId="0" borderId="0" xfId="0" applyFont="1" applyBorder="1" applyAlignment="1" applyProtection="1">
      <alignment horizontal="center" vertical="center"/>
    </xf>
    <xf numFmtId="49" fontId="3" fillId="0" borderId="0" xfId="0" applyNumberFormat="1" applyFont="1" applyBorder="1" applyAlignment="1" applyProtection="1">
      <alignment horizontal="center" vertical="center"/>
    </xf>
    <xf numFmtId="49" fontId="3" fillId="0" borderId="0" xfId="0" applyNumberFormat="1" applyFont="1" applyBorder="1" applyAlignment="1" applyProtection="1">
      <alignment horizontal="left" vertical="center"/>
    </xf>
    <xf numFmtId="49" fontId="4" fillId="0" borderId="0" xfId="0" applyNumberFormat="1" applyFont="1" applyBorder="1" applyAlignment="1" applyProtection="1">
      <alignment horizontal="right" vertical="center"/>
    </xf>
    <xf numFmtId="49" fontId="5" fillId="0" borderId="0" xfId="0" applyNumberFormat="1" applyFont="1" applyBorder="1" applyAlignment="1" applyProtection="1">
      <alignment horizontal="left" vertical="center"/>
    </xf>
    <xf numFmtId="0" fontId="5" fillId="0" borderId="0" xfId="0" applyFont="1" applyBorder="1" applyAlignment="1" applyProtection="1">
      <alignment horizontal="left" vertical="center"/>
    </xf>
    <xf numFmtId="49" fontId="2" fillId="0" borderId="0" xfId="0" applyNumberFormat="1" applyFont="1" applyBorder="1" applyAlignment="1" applyProtection="1">
      <alignment horizontal="center" vertical="center" wrapText="1"/>
    </xf>
    <xf numFmtId="49" fontId="11" fillId="0" borderId="0" xfId="0" applyNumberFormat="1" applyFont="1" applyBorder="1" applyAlignment="1" applyProtection="1">
      <alignment horizontal="center" vertical="center" wrapText="1"/>
    </xf>
    <xf numFmtId="0" fontId="0" fillId="0" borderId="0" xfId="0" quotePrefix="1" applyBorder="1" applyProtection="1"/>
    <xf numFmtId="49" fontId="3" fillId="2" borderId="0" xfId="0" applyNumberFormat="1" applyFont="1" applyFill="1" applyBorder="1" applyAlignment="1" applyProtection="1">
      <alignment horizontal="center" vertical="center"/>
    </xf>
    <xf numFmtId="49" fontId="4" fillId="2" borderId="0" xfId="0" applyNumberFormat="1" applyFont="1" applyFill="1" applyBorder="1" applyAlignment="1" applyProtection="1">
      <alignment horizontal="left" vertical="center"/>
    </xf>
    <xf numFmtId="49" fontId="3" fillId="2" borderId="0" xfId="0" applyNumberFormat="1" applyFont="1" applyFill="1" applyBorder="1" applyAlignment="1" applyProtection="1">
      <alignment vertical="center"/>
    </xf>
    <xf numFmtId="49" fontId="5" fillId="2" borderId="0" xfId="0" applyNumberFormat="1" applyFont="1" applyFill="1" applyBorder="1" applyAlignment="1" applyProtection="1">
      <alignment vertical="center"/>
    </xf>
    <xf numFmtId="49" fontId="4" fillId="0" borderId="0" xfId="0" applyNumberFormat="1" applyFont="1" applyBorder="1" applyAlignment="1" applyProtection="1">
      <alignment horizontal="left" vertical="center"/>
    </xf>
    <xf numFmtId="49" fontId="40" fillId="0" borderId="0" xfId="0" applyNumberFormat="1" applyFont="1" applyBorder="1" applyAlignment="1" applyProtection="1">
      <alignment vertical="center"/>
    </xf>
    <xf numFmtId="49" fontId="2" fillId="0" borderId="0" xfId="0" applyNumberFormat="1" applyFont="1" applyBorder="1" applyAlignment="1" applyProtection="1">
      <alignment vertical="center"/>
    </xf>
    <xf numFmtId="0" fontId="0" fillId="0" borderId="0" xfId="0" applyFont="1" applyBorder="1" applyProtection="1"/>
    <xf numFmtId="49" fontId="5" fillId="0" borderId="0" xfId="0" applyNumberFormat="1" applyFont="1" applyBorder="1" applyProtection="1"/>
    <xf numFmtId="49" fontId="40" fillId="0" borderId="0" xfId="0" applyNumberFormat="1" applyFont="1" applyBorder="1" applyProtection="1"/>
    <xf numFmtId="0" fontId="4" fillId="0" borderId="0" xfId="0" applyFont="1" applyBorder="1" applyAlignment="1" applyProtection="1">
      <alignment horizontal="left" vertical="center"/>
    </xf>
    <xf numFmtId="49" fontId="3" fillId="0" borderId="0" xfId="0" applyNumberFormat="1" applyFont="1" applyBorder="1" applyAlignment="1" applyProtection="1">
      <alignment horizontal="center" vertical="center" wrapText="1"/>
    </xf>
    <xf numFmtId="49" fontId="4" fillId="0" borderId="0" xfId="0" applyNumberFormat="1" applyFont="1" applyBorder="1" applyAlignment="1" applyProtection="1">
      <alignment horizontal="left" vertical="center" wrapText="1"/>
    </xf>
    <xf numFmtId="49" fontId="5" fillId="0" borderId="0" xfId="0" applyNumberFormat="1" applyFont="1" applyBorder="1" applyAlignment="1" applyProtection="1">
      <alignment horizontal="center" vertical="center" wrapText="1"/>
    </xf>
    <xf numFmtId="0" fontId="0" fillId="0" borderId="0" xfId="0" applyBorder="1" applyAlignment="1" applyProtection="1">
      <alignment wrapText="1"/>
    </xf>
    <xf numFmtId="49" fontId="4" fillId="0" borderId="0" xfId="0" applyNumberFormat="1" applyFont="1" applyBorder="1" applyAlignment="1" applyProtection="1">
      <alignment vertical="center"/>
    </xf>
    <xf numFmtId="49" fontId="5" fillId="0" borderId="0" xfId="0" applyNumberFormat="1" applyFont="1" applyBorder="1" applyAlignment="1" applyProtection="1">
      <alignment horizontal="center" vertical="center"/>
    </xf>
    <xf numFmtId="49" fontId="2" fillId="0" borderId="0" xfId="0" applyNumberFormat="1" applyFont="1" applyBorder="1" applyAlignment="1" applyProtection="1">
      <alignment vertical="center" wrapText="1"/>
    </xf>
    <xf numFmtId="49" fontId="8" fillId="0" borderId="0" xfId="0" applyNumberFormat="1" applyFont="1" applyBorder="1" applyAlignment="1" applyProtection="1">
      <alignment horizontal="left" vertical="top" wrapText="1"/>
    </xf>
    <xf numFmtId="0" fontId="5" fillId="0" borderId="0" xfId="0" applyFont="1" applyBorder="1" applyAlignment="1" applyProtection="1">
      <alignment vertical="center" wrapText="1"/>
    </xf>
    <xf numFmtId="0" fontId="2" fillId="0" borderId="0" xfId="0" applyFont="1" applyBorder="1" applyAlignment="1" applyProtection="1">
      <alignment vertical="center" wrapText="1"/>
    </xf>
    <xf numFmtId="0" fontId="9" fillId="0" borderId="0" xfId="0" applyNumberFormat="1" applyFont="1" applyBorder="1" applyAlignment="1" applyProtection="1">
      <alignment vertical="center"/>
    </xf>
    <xf numFmtId="0" fontId="9" fillId="0" borderId="0" xfId="0" applyFont="1" applyBorder="1" applyAlignment="1" applyProtection="1">
      <alignment vertical="center"/>
    </xf>
    <xf numFmtId="0" fontId="10" fillId="0" borderId="0" xfId="0" applyFont="1" applyBorder="1" applyAlignment="1" applyProtection="1">
      <alignment horizontal="left" vertical="top" wrapText="1"/>
    </xf>
    <xf numFmtId="0" fontId="3" fillId="2" borderId="0" xfId="0" applyNumberFormat="1" applyFont="1" applyFill="1" applyBorder="1" applyAlignment="1" applyProtection="1">
      <alignment vertical="center"/>
    </xf>
    <xf numFmtId="0" fontId="5" fillId="2" borderId="0" xfId="0" applyNumberFormat="1" applyFont="1" applyFill="1" applyBorder="1" applyAlignment="1" applyProtection="1">
      <alignment vertical="center"/>
    </xf>
    <xf numFmtId="0" fontId="5" fillId="0" borderId="0" xfId="0" applyNumberFormat="1" applyFont="1" applyBorder="1" applyAlignment="1" applyProtection="1">
      <alignment horizontal="right" vertical="center"/>
    </xf>
    <xf numFmtId="0" fontId="5" fillId="0" borderId="0" xfId="0" applyFont="1" applyBorder="1" applyAlignment="1" applyProtection="1">
      <alignment horizontal="right" vertical="center"/>
    </xf>
    <xf numFmtId="49" fontId="40" fillId="0" borderId="0" xfId="0" applyNumberFormat="1" applyFont="1" applyFill="1" applyBorder="1" applyAlignment="1" applyProtection="1">
      <alignment vertical="center"/>
    </xf>
    <xf numFmtId="0" fontId="3" fillId="2" borderId="0" xfId="0" applyFont="1" applyFill="1" applyBorder="1" applyAlignment="1" applyProtection="1">
      <alignment horizontal="center" vertical="center"/>
    </xf>
    <xf numFmtId="0" fontId="4" fillId="2" borderId="0" xfId="0" applyFont="1" applyFill="1" applyBorder="1" applyAlignment="1" applyProtection="1">
      <alignment horizontal="left" vertical="center"/>
    </xf>
    <xf numFmtId="0" fontId="5" fillId="2" borderId="0" xfId="0" applyFont="1" applyFill="1" applyBorder="1" applyAlignment="1" applyProtection="1">
      <alignment vertical="center"/>
    </xf>
    <xf numFmtId="0" fontId="0" fillId="0" borderId="0" xfId="0" applyFont="1" applyFill="1" applyBorder="1" applyProtection="1"/>
    <xf numFmtId="0" fontId="5" fillId="0" borderId="0" xfId="0" applyNumberFormat="1" applyFont="1" applyBorder="1" applyAlignment="1" applyProtection="1">
      <alignment vertical="center"/>
    </xf>
    <xf numFmtId="0" fontId="5" fillId="0" borderId="0" xfId="0" applyFont="1" applyBorder="1" applyAlignment="1" applyProtection="1">
      <alignment vertical="center"/>
    </xf>
    <xf numFmtId="0" fontId="40" fillId="0" borderId="0" xfId="0" applyNumberFormat="1" applyFont="1" applyBorder="1" applyAlignment="1" applyProtection="1">
      <alignment vertical="center"/>
    </xf>
    <xf numFmtId="49" fontId="2" fillId="0" borderId="0" xfId="0" quotePrefix="1" applyNumberFormat="1" applyFont="1" applyBorder="1" applyAlignment="1" applyProtection="1">
      <alignment horizontal="center" vertical="center"/>
    </xf>
    <xf numFmtId="49" fontId="40" fillId="0" borderId="0" xfId="0" applyNumberFormat="1" applyFont="1" applyFill="1" applyBorder="1" applyProtection="1"/>
    <xf numFmtId="49" fontId="9" fillId="0" borderId="0" xfId="0" applyNumberFormat="1" applyFont="1" applyBorder="1" applyAlignment="1" applyProtection="1">
      <alignment horizontal="left" vertical="center"/>
    </xf>
    <xf numFmtId="0" fontId="6" fillId="0" borderId="0" xfId="0" applyNumberFormat="1" applyFont="1" applyBorder="1" applyAlignment="1" applyProtection="1">
      <alignment horizontal="right" vertical="center"/>
    </xf>
    <xf numFmtId="49" fontId="6" fillId="0" borderId="0" xfId="0" applyNumberFormat="1" applyFont="1" applyBorder="1" applyAlignment="1" applyProtection="1">
      <alignment horizontal="right" vertical="center"/>
    </xf>
    <xf numFmtId="49" fontId="6" fillId="0" borderId="0" xfId="0" quotePrefix="1" applyNumberFormat="1" applyFont="1" applyBorder="1" applyAlignment="1" applyProtection="1">
      <alignment horizontal="right" vertical="center"/>
    </xf>
    <xf numFmtId="49" fontId="7" fillId="0" borderId="0" xfId="0" applyNumberFormat="1" applyFont="1" applyBorder="1" applyAlignment="1" applyProtection="1">
      <alignment vertical="center"/>
    </xf>
    <xf numFmtId="49" fontId="41" fillId="0" borderId="0" xfId="0" applyNumberFormat="1" applyFont="1" applyFill="1" applyBorder="1" applyProtection="1"/>
    <xf numFmtId="0" fontId="42" fillId="0" borderId="0" xfId="0" applyFont="1" applyFill="1" applyBorder="1" applyProtection="1"/>
    <xf numFmtId="0" fontId="4" fillId="0" borderId="0" xfId="0" applyNumberFormat="1" applyFont="1" applyBorder="1" applyAlignment="1" applyProtection="1">
      <alignment vertical="center"/>
    </xf>
    <xf numFmtId="49" fontId="4" fillId="0" borderId="0" xfId="0" applyNumberFormat="1" applyFont="1" applyBorder="1" applyAlignment="1" applyProtection="1">
      <alignment horizontal="center" vertical="center" wrapText="1"/>
    </xf>
    <xf numFmtId="49" fontId="6" fillId="5" borderId="0" xfId="0" applyNumberFormat="1" applyFont="1" applyFill="1" applyBorder="1" applyAlignment="1" applyProtection="1">
      <alignment horizontal="center" vertical="center"/>
    </xf>
    <xf numFmtId="49" fontId="6" fillId="3" borderId="0" xfId="0" applyNumberFormat="1" applyFont="1" applyFill="1" applyBorder="1" applyAlignment="1" applyProtection="1">
      <alignment horizontal="center" vertical="center"/>
    </xf>
    <xf numFmtId="49" fontId="9" fillId="0" borderId="0" xfId="0" applyNumberFormat="1" applyFont="1" applyBorder="1" applyAlignment="1" applyProtection="1">
      <alignment horizontal="center" vertical="center" wrapText="1"/>
    </xf>
    <xf numFmtId="0" fontId="6" fillId="0" borderId="0" xfId="0" applyFont="1" applyBorder="1" applyAlignment="1" applyProtection="1">
      <alignment horizontal="center" vertical="center"/>
    </xf>
    <xf numFmtId="49" fontId="6" fillId="0" borderId="0" xfId="0" quotePrefix="1" applyNumberFormat="1" applyFont="1" applyBorder="1" applyAlignment="1" applyProtection="1">
      <alignment horizontal="center" vertical="center"/>
    </xf>
    <xf numFmtId="49" fontId="6" fillId="0" borderId="0" xfId="0" applyNumberFormat="1" applyFont="1" applyBorder="1" applyAlignment="1" applyProtection="1">
      <alignment horizontal="center" vertical="top"/>
    </xf>
    <xf numFmtId="0" fontId="3" fillId="0" borderId="0" xfId="0" applyFont="1" applyBorder="1" applyAlignment="1" applyProtection="1">
      <alignment horizontal="center" vertical="center"/>
      <protection hidden="1"/>
    </xf>
    <xf numFmtId="0" fontId="3" fillId="0" borderId="0" xfId="0" applyFont="1" applyBorder="1" applyAlignment="1" applyProtection="1">
      <alignment horizontal="left" vertical="center"/>
      <protection hidden="1"/>
    </xf>
    <xf numFmtId="0" fontId="6" fillId="0" borderId="0" xfId="0" applyNumberFormat="1" applyFont="1" applyBorder="1" applyAlignment="1" applyProtection="1">
      <alignment horizontal="right" vertical="center"/>
      <protection hidden="1"/>
    </xf>
    <xf numFmtId="0" fontId="6" fillId="0" borderId="0" xfId="0" applyFont="1" applyBorder="1" applyAlignment="1" applyProtection="1">
      <alignment horizontal="right" vertical="center"/>
      <protection hidden="1"/>
    </xf>
    <xf numFmtId="0" fontId="40" fillId="0" borderId="0" xfId="0" applyFont="1" applyBorder="1" applyAlignment="1" applyProtection="1">
      <alignment horizontal="left" vertical="center"/>
      <protection hidden="1"/>
    </xf>
    <xf numFmtId="0" fontId="0" fillId="0" borderId="0" xfId="0" applyBorder="1" applyAlignment="1" applyProtection="1">
      <alignment horizontal="left"/>
      <protection hidden="1"/>
    </xf>
    <xf numFmtId="49" fontId="3" fillId="0" borderId="0" xfId="0" applyNumberFormat="1" applyFont="1" applyBorder="1" applyAlignment="1" applyProtection="1">
      <alignment horizontal="center" vertical="center"/>
      <protection hidden="1"/>
    </xf>
    <xf numFmtId="49" fontId="3" fillId="0" borderId="0" xfId="0" applyNumberFormat="1" applyFont="1" applyBorder="1" applyAlignment="1" applyProtection="1">
      <alignment horizontal="left" vertical="center"/>
      <protection hidden="1"/>
    </xf>
    <xf numFmtId="49" fontId="4" fillId="0" borderId="0" xfId="0" applyNumberFormat="1" applyFont="1" applyBorder="1" applyAlignment="1" applyProtection="1">
      <alignment horizontal="right" vertical="center"/>
      <protection hidden="1"/>
    </xf>
    <xf numFmtId="49" fontId="5" fillId="0" borderId="0" xfId="0" applyNumberFormat="1" applyFont="1" applyBorder="1" applyAlignment="1" applyProtection="1">
      <alignment horizontal="left" vertical="center"/>
      <protection hidden="1"/>
    </xf>
    <xf numFmtId="0" fontId="5" fillId="0" borderId="0" xfId="0" applyFont="1" applyBorder="1" applyAlignment="1" applyProtection="1">
      <alignment horizontal="left" vertical="center"/>
      <protection hidden="1"/>
    </xf>
    <xf numFmtId="49" fontId="3" fillId="2" borderId="0" xfId="0" applyNumberFormat="1" applyFont="1" applyFill="1" applyBorder="1" applyAlignment="1" applyProtection="1">
      <alignment horizontal="center" vertical="center"/>
      <protection hidden="1"/>
    </xf>
    <xf numFmtId="49" fontId="4" fillId="2" borderId="0" xfId="0" applyNumberFormat="1" applyFont="1" applyFill="1" applyBorder="1" applyAlignment="1" applyProtection="1">
      <alignment horizontal="left" vertical="center"/>
      <protection hidden="1"/>
    </xf>
    <xf numFmtId="0" fontId="3" fillId="2" borderId="0" xfId="0" applyNumberFormat="1" applyFont="1" applyFill="1" applyBorder="1" applyAlignment="1" applyProtection="1">
      <alignment vertical="center"/>
      <protection hidden="1"/>
    </xf>
    <xf numFmtId="49" fontId="3" fillId="2" borderId="0" xfId="0" applyNumberFormat="1" applyFont="1" applyFill="1" applyBorder="1" applyAlignment="1" applyProtection="1">
      <alignment vertical="center"/>
      <protection hidden="1"/>
    </xf>
    <xf numFmtId="0" fontId="40" fillId="0" borderId="0" xfId="0" applyNumberFormat="1" applyFont="1" applyFill="1" applyBorder="1" applyAlignment="1" applyProtection="1">
      <alignment vertical="center"/>
      <protection hidden="1"/>
    </xf>
    <xf numFmtId="49" fontId="4" fillId="0" borderId="0" xfId="0" applyNumberFormat="1" applyFont="1" applyBorder="1" applyAlignment="1" applyProtection="1">
      <alignment horizontal="left" vertical="center"/>
      <protection hidden="1"/>
    </xf>
    <xf numFmtId="49" fontId="5" fillId="0" borderId="0" xfId="0" applyNumberFormat="1" applyFont="1" applyBorder="1" applyAlignment="1" applyProtection="1">
      <alignment vertical="center"/>
      <protection hidden="1"/>
    </xf>
    <xf numFmtId="49" fontId="5" fillId="0" borderId="0" xfId="0" quotePrefix="1" applyNumberFormat="1" applyFont="1" applyBorder="1" applyAlignment="1" applyProtection="1">
      <alignment horizontal="center" vertical="center"/>
      <protection hidden="1"/>
    </xf>
    <xf numFmtId="49" fontId="5" fillId="0" borderId="0" xfId="0" applyNumberFormat="1" applyFont="1" applyBorder="1" applyAlignment="1" applyProtection="1">
      <alignment horizontal="center" vertical="center"/>
      <protection hidden="1"/>
    </xf>
    <xf numFmtId="0" fontId="5" fillId="0" borderId="0" xfId="0" applyNumberFormat="1" applyFont="1" applyBorder="1" applyAlignment="1" applyProtection="1">
      <alignment horizontal="right" vertical="center"/>
      <protection hidden="1"/>
    </xf>
    <xf numFmtId="0" fontId="40" fillId="0" borderId="0" xfId="0" applyNumberFormat="1" applyFont="1" applyBorder="1" applyAlignment="1" applyProtection="1">
      <alignment horizontal="left" vertical="center"/>
      <protection hidden="1"/>
    </xf>
    <xf numFmtId="0" fontId="9" fillId="0" borderId="0" xfId="0" applyNumberFormat="1" applyFont="1" applyBorder="1" applyAlignment="1" applyProtection="1">
      <alignment vertical="center"/>
      <protection hidden="1"/>
    </xf>
    <xf numFmtId="0" fontId="9" fillId="0" borderId="0" xfId="0" applyFont="1" applyBorder="1" applyAlignment="1" applyProtection="1">
      <alignment vertical="center"/>
      <protection hidden="1"/>
    </xf>
    <xf numFmtId="0" fontId="40" fillId="0" borderId="0" xfId="0" applyNumberFormat="1" applyFont="1" applyBorder="1" applyAlignment="1" applyProtection="1">
      <alignment vertical="center"/>
      <protection hidden="1"/>
    </xf>
    <xf numFmtId="0" fontId="6" fillId="0" borderId="0" xfId="0" applyFont="1" applyBorder="1" applyAlignment="1" applyProtection="1">
      <alignment horizontal="left" vertical="top" wrapText="1"/>
      <protection hidden="1"/>
    </xf>
    <xf numFmtId="49" fontId="3" fillId="2" borderId="0" xfId="0" applyNumberFormat="1" applyFont="1" applyFill="1" applyBorder="1" applyAlignment="1" applyProtection="1">
      <alignment horizontal="left" vertical="center"/>
      <protection hidden="1"/>
    </xf>
    <xf numFmtId="49" fontId="2" fillId="2" borderId="0" xfId="0" applyNumberFormat="1" applyFont="1" applyFill="1" applyBorder="1" applyAlignment="1" applyProtection="1">
      <alignment horizontal="center" vertical="center"/>
      <protection hidden="1"/>
    </xf>
    <xf numFmtId="49" fontId="2" fillId="2" borderId="0" xfId="0" applyNumberFormat="1" applyFont="1" applyFill="1" applyBorder="1" applyAlignment="1" applyProtection="1">
      <alignment vertical="center"/>
      <protection hidden="1"/>
    </xf>
    <xf numFmtId="49" fontId="2" fillId="0" borderId="0" xfId="0" applyNumberFormat="1" applyFont="1" applyBorder="1" applyAlignment="1" applyProtection="1">
      <alignment vertical="center"/>
      <protection hidden="1"/>
    </xf>
    <xf numFmtId="49" fontId="2" fillId="0" borderId="0" xfId="0" applyNumberFormat="1" applyFont="1" applyBorder="1" applyAlignment="1" applyProtection="1">
      <alignment horizontal="center" vertical="center"/>
      <protection hidden="1"/>
    </xf>
    <xf numFmtId="0" fontId="5" fillId="2" borderId="0" xfId="0" applyNumberFormat="1" applyFont="1" applyFill="1" applyBorder="1" applyAlignment="1" applyProtection="1">
      <alignment vertical="center"/>
      <protection hidden="1"/>
    </xf>
    <xf numFmtId="49" fontId="5" fillId="2" borderId="0" xfId="0" applyNumberFormat="1" applyFont="1" applyFill="1" applyBorder="1" applyAlignment="1" applyProtection="1">
      <alignment vertical="center"/>
      <protection hidden="1"/>
    </xf>
    <xf numFmtId="49" fontId="5" fillId="0" borderId="0" xfId="0" applyNumberFormat="1" applyFont="1" applyBorder="1" applyAlignment="1" applyProtection="1">
      <alignment vertical="center" wrapText="1"/>
      <protection hidden="1"/>
    </xf>
    <xf numFmtId="49" fontId="4" fillId="0" borderId="0" xfId="0" applyNumberFormat="1" applyFont="1" applyBorder="1" applyAlignment="1" applyProtection="1">
      <alignment horizontal="center" vertical="center"/>
      <protection hidden="1"/>
    </xf>
    <xf numFmtId="0" fontId="5" fillId="2" borderId="0" xfId="0" applyFont="1" applyFill="1" applyBorder="1" applyAlignment="1" applyProtection="1">
      <alignment vertical="center"/>
      <protection hidden="1"/>
    </xf>
    <xf numFmtId="49" fontId="5" fillId="2" borderId="0" xfId="0" applyNumberFormat="1" applyFont="1" applyFill="1" applyBorder="1" applyAlignment="1" applyProtection="1">
      <alignment horizontal="center" vertical="center"/>
      <protection hidden="1"/>
    </xf>
    <xf numFmtId="49" fontId="3" fillId="5" borderId="0" xfId="0" applyNumberFormat="1" applyFont="1" applyFill="1" applyBorder="1" applyAlignment="1" applyProtection="1">
      <alignment horizontal="center" vertical="center"/>
      <protection hidden="1"/>
    </xf>
    <xf numFmtId="49" fontId="4" fillId="5" borderId="0" xfId="0" applyNumberFormat="1" applyFont="1" applyFill="1" applyBorder="1" applyAlignment="1" applyProtection="1">
      <alignment horizontal="left" vertical="center"/>
      <protection hidden="1"/>
    </xf>
    <xf numFmtId="49" fontId="5" fillId="5" borderId="0" xfId="0" applyNumberFormat="1" applyFont="1" applyFill="1" applyBorder="1" applyAlignment="1" applyProtection="1">
      <alignment vertical="center"/>
      <protection hidden="1"/>
    </xf>
    <xf numFmtId="49" fontId="5" fillId="5" borderId="0" xfId="0" quotePrefix="1" applyNumberFormat="1" applyFont="1" applyFill="1" applyBorder="1" applyAlignment="1" applyProtection="1">
      <alignment horizontal="center" vertical="center"/>
      <protection hidden="1"/>
    </xf>
    <xf numFmtId="49" fontId="5" fillId="5" borderId="0" xfId="0" applyNumberFormat="1" applyFont="1" applyFill="1" applyBorder="1" applyAlignment="1" applyProtection="1">
      <alignment horizontal="center" vertical="center"/>
      <protection hidden="1"/>
    </xf>
    <xf numFmtId="0" fontId="5" fillId="0" borderId="0" xfId="0" applyFont="1" applyBorder="1" applyAlignment="1" applyProtection="1">
      <alignment horizontal="right" vertical="center"/>
      <protection hidden="1"/>
    </xf>
    <xf numFmtId="0" fontId="33" fillId="0" borderId="0" xfId="0" quotePrefix="1" applyFont="1" applyBorder="1" applyAlignment="1" applyProtection="1">
      <alignment horizontal="center"/>
      <protection hidden="1"/>
    </xf>
    <xf numFmtId="0" fontId="40" fillId="0" borderId="0" xfId="0" applyNumberFormat="1" applyFont="1" applyBorder="1" applyAlignment="1" applyProtection="1">
      <alignment horizontal="left" vertical="center" wrapText="1"/>
      <protection hidden="1"/>
    </xf>
    <xf numFmtId="49" fontId="9" fillId="0" borderId="0" xfId="0" applyNumberFormat="1" applyFont="1" applyBorder="1" applyAlignment="1" applyProtection="1">
      <alignment horizontal="left" vertical="center"/>
      <protection hidden="1"/>
    </xf>
    <xf numFmtId="49" fontId="6" fillId="0" borderId="0" xfId="0" applyNumberFormat="1" applyFont="1" applyBorder="1" applyAlignment="1" applyProtection="1">
      <alignment horizontal="left" vertical="top" wrapText="1"/>
      <protection hidden="1"/>
    </xf>
    <xf numFmtId="49" fontId="9" fillId="2" borderId="0" xfId="0" applyNumberFormat="1" applyFont="1" applyFill="1" applyBorder="1" applyAlignment="1" applyProtection="1">
      <alignment horizontal="left" vertical="center"/>
    </xf>
    <xf numFmtId="166" fontId="9" fillId="2" borderId="0" xfId="0" applyNumberFormat="1" applyFont="1" applyFill="1" applyBorder="1" applyAlignment="1" applyProtection="1">
      <alignment vertical="center"/>
    </xf>
    <xf numFmtId="49" fontId="6" fillId="2" borderId="0" xfId="0" applyNumberFormat="1" applyFont="1" applyFill="1" applyBorder="1" applyAlignment="1" applyProtection="1">
      <alignment horizontal="left" vertical="center"/>
    </xf>
    <xf numFmtId="49" fontId="6" fillId="2" borderId="0" xfId="0" applyNumberFormat="1" applyFont="1" applyFill="1" applyBorder="1" applyAlignment="1" applyProtection="1">
      <alignment vertical="center"/>
    </xf>
    <xf numFmtId="49" fontId="15" fillId="0" borderId="0" xfId="0" applyNumberFormat="1" applyFont="1" applyFill="1" applyBorder="1" applyAlignment="1" applyProtection="1">
      <alignment vertical="center"/>
    </xf>
    <xf numFmtId="0" fontId="35" fillId="0" borderId="0" xfId="0" applyFont="1" applyFill="1" applyBorder="1" applyProtection="1"/>
    <xf numFmtId="49" fontId="5" fillId="0" borderId="0" xfId="0" applyNumberFormat="1" applyFont="1" applyBorder="1" applyAlignment="1" applyProtection="1">
      <alignment horizontal="right" vertical="center"/>
    </xf>
    <xf numFmtId="0" fontId="0" fillId="0" borderId="0" xfId="0" quotePrefix="1" applyFill="1" applyBorder="1" applyProtection="1"/>
    <xf numFmtId="49" fontId="3" fillId="5" borderId="0" xfId="0" applyNumberFormat="1" applyFont="1" applyFill="1" applyBorder="1" applyAlignment="1" applyProtection="1">
      <alignment horizontal="center" vertical="center"/>
    </xf>
    <xf numFmtId="49" fontId="5" fillId="5" borderId="0" xfId="0" applyNumberFormat="1" applyFont="1" applyFill="1" applyBorder="1" applyAlignment="1" applyProtection="1">
      <alignment vertical="center"/>
    </xf>
    <xf numFmtId="49" fontId="5" fillId="5" borderId="0" xfId="0" quotePrefix="1" applyNumberFormat="1" applyFont="1" applyFill="1" applyBorder="1" applyAlignment="1" applyProtection="1">
      <alignment horizontal="center" vertical="center"/>
    </xf>
    <xf numFmtId="49" fontId="40" fillId="0" borderId="0" xfId="0" applyNumberFormat="1" applyFont="1" applyBorder="1" applyAlignment="1" applyProtection="1">
      <alignment horizontal="left" vertical="center"/>
    </xf>
    <xf numFmtId="0" fontId="5" fillId="2" borderId="0" xfId="0" applyFont="1" applyFill="1" applyBorder="1" applyAlignment="1" applyProtection="1">
      <alignment horizontal="center" vertical="center"/>
    </xf>
    <xf numFmtId="49" fontId="3" fillId="0" borderId="0" xfId="0" applyNumberFormat="1" applyFont="1" applyBorder="1" applyAlignment="1" applyProtection="1">
      <alignment vertical="top"/>
    </xf>
    <xf numFmtId="49" fontId="5" fillId="0" borderId="0" xfId="0" applyNumberFormat="1" applyFont="1" applyBorder="1" applyAlignment="1" applyProtection="1">
      <alignment vertical="top"/>
    </xf>
    <xf numFmtId="0" fontId="15" fillId="0" borderId="0" xfId="0" applyNumberFormat="1" applyFont="1" applyBorder="1" applyAlignment="1" applyProtection="1">
      <alignment vertical="center"/>
    </xf>
    <xf numFmtId="0" fontId="6" fillId="0" borderId="0" xfId="0" applyFont="1" applyBorder="1" applyAlignment="1" applyProtection="1">
      <alignment vertical="top"/>
    </xf>
    <xf numFmtId="49" fontId="9" fillId="0" borderId="0" xfId="0" applyNumberFormat="1" applyFont="1" applyBorder="1" applyAlignment="1" applyProtection="1">
      <alignment horizontal="right" vertical="center"/>
    </xf>
    <xf numFmtId="3" fontId="5" fillId="0" borderId="0" xfId="0" applyNumberFormat="1" applyFont="1" applyBorder="1" applyAlignment="1" applyProtection="1">
      <alignment vertical="center"/>
    </xf>
    <xf numFmtId="167" fontId="5" fillId="0" borderId="0" xfId="0" applyNumberFormat="1" applyFont="1" applyBorder="1" applyAlignment="1" applyProtection="1">
      <alignment vertical="center"/>
    </xf>
    <xf numFmtId="49" fontId="3" fillId="0" borderId="0" xfId="0" applyNumberFormat="1" applyFont="1" applyBorder="1" applyAlignment="1" applyProtection="1">
      <alignment vertical="top" wrapText="1"/>
    </xf>
    <xf numFmtId="49" fontId="5" fillId="0" borderId="0" xfId="0" applyNumberFormat="1" applyFont="1" applyBorder="1" applyAlignment="1" applyProtection="1">
      <alignment vertical="top" wrapText="1"/>
    </xf>
    <xf numFmtId="49" fontId="4" fillId="0" borderId="0" xfId="0" applyNumberFormat="1" applyFont="1" applyBorder="1" applyAlignment="1" applyProtection="1">
      <alignment vertical="top"/>
    </xf>
    <xf numFmtId="0" fontId="5" fillId="0" borderId="0" xfId="0" applyFont="1" applyBorder="1" applyAlignment="1" applyProtection="1">
      <alignment vertical="top"/>
    </xf>
    <xf numFmtId="0" fontId="6" fillId="0" borderId="0" xfId="0" applyFont="1" applyBorder="1" applyAlignment="1" applyProtection="1">
      <alignment horizontal="left" vertical="top" wrapText="1"/>
    </xf>
    <xf numFmtId="49" fontId="10" fillId="0" borderId="0" xfId="0" applyNumberFormat="1" applyFont="1" applyBorder="1" applyAlignment="1" applyProtection="1">
      <alignment horizontal="center" vertical="center" wrapText="1"/>
    </xf>
    <xf numFmtId="49" fontId="5" fillId="0" borderId="0" xfId="0" applyNumberFormat="1" applyFont="1" applyBorder="1" applyAlignment="1" applyProtection="1">
      <alignment vertical="center" wrapText="1"/>
    </xf>
    <xf numFmtId="0" fontId="31" fillId="2" borderId="0" xfId="0" applyNumberFormat="1" applyFont="1" applyFill="1" applyBorder="1" applyAlignment="1" applyProtection="1">
      <alignment vertical="center"/>
    </xf>
    <xf numFmtId="49" fontId="31" fillId="2" borderId="0" xfId="0" applyNumberFormat="1" applyFont="1" applyFill="1" applyBorder="1" applyAlignment="1" applyProtection="1">
      <alignment vertical="center"/>
    </xf>
    <xf numFmtId="49" fontId="5" fillId="2" borderId="0" xfId="0" applyNumberFormat="1" applyFont="1" applyFill="1" applyBorder="1" applyAlignment="1" applyProtection="1">
      <alignment horizontal="center" vertical="center"/>
    </xf>
    <xf numFmtId="0" fontId="18" fillId="0" borderId="0" xfId="0" applyNumberFormat="1" applyFont="1" applyBorder="1" applyAlignment="1" applyProtection="1">
      <alignment vertical="center"/>
    </xf>
    <xf numFmtId="49" fontId="18" fillId="0" borderId="0" xfId="0" applyNumberFormat="1" applyFont="1" applyBorder="1" applyAlignment="1" applyProtection="1">
      <alignment vertical="center"/>
    </xf>
    <xf numFmtId="0" fontId="6" fillId="0" borderId="0" xfId="0" applyFont="1" applyBorder="1" applyAlignment="1" applyProtection="1">
      <alignment horizontal="left" vertical="center"/>
    </xf>
    <xf numFmtId="0" fontId="5" fillId="0" borderId="0" xfId="0" applyFont="1" applyBorder="1" applyProtection="1"/>
    <xf numFmtId="49" fontId="5" fillId="0" borderId="0" xfId="0" applyNumberFormat="1" applyFont="1" applyBorder="1" applyAlignment="1" applyProtection="1">
      <alignment wrapText="1"/>
    </xf>
    <xf numFmtId="0" fontId="35" fillId="0" borderId="0" xfId="0" applyFont="1" applyBorder="1" applyProtection="1"/>
    <xf numFmtId="0" fontId="9" fillId="0" borderId="0" xfId="0" applyNumberFormat="1" applyFont="1" applyBorder="1" applyProtection="1"/>
    <xf numFmtId="0" fontId="9" fillId="0" borderId="0" xfId="0" applyFont="1" applyBorder="1" applyProtection="1"/>
    <xf numFmtId="0" fontId="40" fillId="0" borderId="0" xfId="0" applyNumberFormat="1" applyFont="1" applyBorder="1" applyProtection="1"/>
    <xf numFmtId="0" fontId="28" fillId="6" borderId="0" xfId="0" applyFont="1" applyFill="1" applyBorder="1" applyAlignment="1" applyProtection="1">
      <alignment horizontal="center" vertical="center"/>
    </xf>
    <xf numFmtId="49" fontId="4" fillId="2" borderId="0" xfId="0" applyNumberFormat="1" applyFont="1" applyFill="1" applyBorder="1" applyAlignment="1" applyProtection="1">
      <alignment vertical="center"/>
    </xf>
    <xf numFmtId="0" fontId="3" fillId="2" borderId="0" xfId="0" applyNumberFormat="1" applyFont="1" applyFill="1" applyBorder="1" applyAlignment="1" applyProtection="1">
      <alignment horizontal="left" vertical="center"/>
    </xf>
    <xf numFmtId="49" fontId="3" fillId="2" borderId="0" xfId="0" applyNumberFormat="1" applyFont="1" applyFill="1" applyBorder="1" applyAlignment="1" applyProtection="1">
      <alignment horizontal="left" vertical="center"/>
    </xf>
    <xf numFmtId="0" fontId="2" fillId="2" borderId="0" xfId="0" applyFont="1" applyFill="1" applyBorder="1" applyAlignment="1" applyProtection="1">
      <alignment vertical="center"/>
    </xf>
    <xf numFmtId="0" fontId="5" fillId="0" borderId="0" xfId="0" applyNumberFormat="1" applyFont="1" applyBorder="1" applyAlignment="1" applyProtection="1">
      <alignment horizontal="left" vertical="center"/>
    </xf>
    <xf numFmtId="0" fontId="4" fillId="0" borderId="0" xfId="0" applyNumberFormat="1" applyFont="1" applyBorder="1" applyAlignment="1" applyProtection="1">
      <alignment horizontal="left" vertical="center"/>
    </xf>
    <xf numFmtId="0" fontId="6" fillId="0" borderId="0" xfId="0" applyFont="1" applyBorder="1" applyAlignment="1" applyProtection="1">
      <alignment vertical="center" wrapText="1"/>
    </xf>
    <xf numFmtId="0" fontId="48" fillId="0" borderId="0" xfId="0" applyFont="1" applyBorder="1" applyProtection="1"/>
    <xf numFmtId="49" fontId="3" fillId="0" borderId="0" xfId="0" applyNumberFormat="1" applyFont="1" applyBorder="1" applyAlignment="1" applyProtection="1">
      <alignment horizontal="center" wrapText="1"/>
    </xf>
    <xf numFmtId="0" fontId="5" fillId="0" borderId="0" xfId="0" applyFont="1" applyBorder="1" applyAlignment="1" applyProtection="1">
      <alignment horizontal="left"/>
    </xf>
    <xf numFmtId="0" fontId="2" fillId="0" borderId="0" xfId="0" applyFont="1" applyBorder="1" applyAlignment="1" applyProtection="1">
      <alignment wrapText="1"/>
    </xf>
    <xf numFmtId="49" fontId="5" fillId="0" borderId="0" xfId="0" applyNumberFormat="1" applyFont="1" applyBorder="1" applyAlignment="1" applyProtection="1">
      <alignment horizontal="left" vertical="center" wrapText="1"/>
    </xf>
    <xf numFmtId="0" fontId="5" fillId="0" borderId="0" xfId="0" applyFont="1" applyBorder="1" applyAlignment="1" applyProtection="1">
      <alignment horizontal="center" vertical="top" wrapText="1"/>
    </xf>
    <xf numFmtId="0" fontId="4" fillId="2" borderId="0" xfId="0" applyFont="1" applyFill="1" applyBorder="1" applyAlignment="1" applyProtection="1">
      <alignment vertical="center"/>
    </xf>
    <xf numFmtId="0" fontId="3" fillId="2" borderId="0" xfId="0" applyFont="1" applyFill="1" applyBorder="1" applyAlignment="1" applyProtection="1">
      <alignment vertical="center"/>
    </xf>
    <xf numFmtId="0" fontId="4" fillId="0" borderId="0" xfId="0" applyFont="1" applyBorder="1" applyAlignment="1" applyProtection="1">
      <alignment vertical="center"/>
    </xf>
    <xf numFmtId="0" fontId="2" fillId="0" borderId="0" xfId="0" applyNumberFormat="1" applyFont="1" applyBorder="1" applyAlignment="1" applyProtection="1">
      <alignment horizontal="left" vertical="center"/>
    </xf>
    <xf numFmtId="49" fontId="2" fillId="0" borderId="0" xfId="0" applyNumberFormat="1" applyFont="1" applyBorder="1" applyAlignment="1" applyProtection="1">
      <alignment horizontal="left" vertical="center"/>
    </xf>
    <xf numFmtId="0" fontId="3" fillId="0" borderId="0" xfId="0" applyNumberFormat="1" applyFont="1" applyBorder="1" applyAlignment="1" applyProtection="1">
      <alignment horizontal="left" vertical="center"/>
    </xf>
    <xf numFmtId="0" fontId="15" fillId="0" borderId="0" xfId="0" applyNumberFormat="1" applyFont="1" applyBorder="1" applyAlignment="1" applyProtection="1">
      <alignment horizontal="left" vertical="center"/>
    </xf>
    <xf numFmtId="0" fontId="6" fillId="0" borderId="0" xfId="0" applyFont="1" applyBorder="1" applyAlignment="1" applyProtection="1">
      <alignment vertical="center"/>
    </xf>
    <xf numFmtId="0" fontId="16" fillId="0" borderId="0" xfId="0" applyFont="1" applyBorder="1" applyAlignment="1" applyProtection="1">
      <alignment horizontal="left" textRotation="90"/>
    </xf>
    <xf numFmtId="0" fontId="12" fillId="0" borderId="0" xfId="0" applyFont="1" applyBorder="1" applyAlignment="1" applyProtection="1">
      <alignment horizontal="left" textRotation="90"/>
    </xf>
    <xf numFmtId="0" fontId="12" fillId="0" borderId="0" xfId="0" applyFont="1" applyBorder="1" applyAlignment="1" applyProtection="1">
      <alignment horizontal="left" vertical="center" textRotation="90"/>
    </xf>
    <xf numFmtId="0" fontId="6" fillId="0" borderId="0" xfId="0" applyFont="1" applyBorder="1" applyAlignment="1" applyProtection="1">
      <alignment horizontal="left" vertical="top"/>
    </xf>
    <xf numFmtId="49" fontId="4" fillId="2" borderId="0" xfId="0" applyNumberFormat="1" applyFont="1" applyFill="1" applyBorder="1" applyAlignment="1" applyProtection="1">
      <alignment horizontal="right" vertical="center"/>
    </xf>
    <xf numFmtId="14" fontId="5" fillId="0" borderId="0" xfId="0" applyNumberFormat="1" applyFont="1" applyBorder="1" applyAlignment="1" applyProtection="1">
      <alignment vertical="center"/>
    </xf>
    <xf numFmtId="0" fontId="2" fillId="0" borderId="0" xfId="0" applyFont="1" applyBorder="1" applyAlignment="1" applyProtection="1">
      <alignment vertical="top" wrapText="1"/>
    </xf>
    <xf numFmtId="49" fontId="2" fillId="0" borderId="0" xfId="0" applyNumberFormat="1" applyFont="1" applyBorder="1" applyAlignment="1">
      <alignment vertical="center" wrapText="1"/>
    </xf>
    <xf numFmtId="0" fontId="3" fillId="0" borderId="0" xfId="0" applyFont="1" applyBorder="1" applyAlignment="1">
      <alignment horizontal="center" vertical="center"/>
    </xf>
    <xf numFmtId="0" fontId="2" fillId="0" borderId="0" xfId="0" applyFont="1" applyBorder="1" applyAlignment="1">
      <alignment vertical="center"/>
    </xf>
    <xf numFmtId="0" fontId="6" fillId="0" borderId="0" xfId="0" applyNumberFormat="1" applyFont="1" applyBorder="1" applyAlignment="1">
      <alignment horizontal="right" vertical="center"/>
    </xf>
    <xf numFmtId="0" fontId="5" fillId="0" borderId="0" xfId="0" applyFont="1" applyBorder="1" applyAlignment="1">
      <alignment vertical="center"/>
    </xf>
    <xf numFmtId="49" fontId="4" fillId="0" borderId="0" xfId="0" applyNumberFormat="1" applyFont="1" applyBorder="1" applyAlignment="1">
      <alignment horizontal="center" vertical="center"/>
    </xf>
    <xf numFmtId="49" fontId="5" fillId="0" borderId="0" xfId="0" applyNumberFormat="1" applyFont="1" applyBorder="1" applyAlignment="1">
      <alignment vertical="center"/>
    </xf>
    <xf numFmtId="49" fontId="5" fillId="0" borderId="0" xfId="0" applyNumberFormat="1" applyFont="1" applyBorder="1" applyAlignment="1">
      <alignment horizontal="center" vertical="center"/>
    </xf>
    <xf numFmtId="0" fontId="0" fillId="0" borderId="0" xfId="0" applyBorder="1" applyAlignment="1">
      <alignment wrapText="1"/>
    </xf>
    <xf numFmtId="0" fontId="5" fillId="0" borderId="0" xfId="0" applyFont="1" applyBorder="1"/>
    <xf numFmtId="0" fontId="2" fillId="0" borderId="0" xfId="0" applyFont="1" applyBorder="1" applyAlignment="1">
      <alignment wrapText="1"/>
    </xf>
    <xf numFmtId="49" fontId="4" fillId="0" borderId="0" xfId="0" applyNumberFormat="1" applyFont="1" applyBorder="1" applyAlignment="1">
      <alignment horizontal="left" vertical="center"/>
    </xf>
    <xf numFmtId="0" fontId="2" fillId="0" borderId="0" xfId="0" applyFont="1" applyBorder="1"/>
    <xf numFmtId="0" fontId="4" fillId="0" borderId="0" xfId="0" applyNumberFormat="1" applyFont="1" applyBorder="1" applyAlignment="1">
      <alignment horizontal="left" vertical="center"/>
    </xf>
    <xf numFmtId="0" fontId="35" fillId="0" borderId="0" xfId="0" applyFont="1" applyBorder="1"/>
    <xf numFmtId="0" fontId="40" fillId="0" borderId="0" xfId="0" applyNumberFormat="1" applyFont="1" applyBorder="1" applyAlignment="1">
      <alignment horizontal="left" vertical="center"/>
    </xf>
    <xf numFmtId="49" fontId="5" fillId="0" borderId="0" xfId="0" applyNumberFormat="1" applyFont="1" applyBorder="1" applyAlignment="1">
      <alignment horizontal="left" vertical="center"/>
    </xf>
    <xf numFmtId="0" fontId="5" fillId="0" borderId="0" xfId="0" applyFont="1" applyBorder="1" applyAlignment="1">
      <alignment horizontal="center" vertical="top" wrapText="1"/>
    </xf>
    <xf numFmtId="0" fontId="5" fillId="0" borderId="0" xfId="0" applyFont="1" applyBorder="1" applyAlignment="1">
      <alignment vertical="center" wrapText="1"/>
    </xf>
    <xf numFmtId="0" fontId="5" fillId="0" borderId="0" xfId="0" applyFont="1" applyBorder="1" applyAlignment="1">
      <alignment horizontal="left" vertical="top" wrapText="1"/>
    </xf>
    <xf numFmtId="0" fontId="5" fillId="0" borderId="0" xfId="0" applyFont="1" applyBorder="1" applyAlignment="1">
      <alignment horizontal="left" vertical="center"/>
    </xf>
    <xf numFmtId="49" fontId="5" fillId="0" borderId="0" xfId="0" applyNumberFormat="1" applyFont="1" applyBorder="1" applyAlignment="1">
      <alignment vertical="center" wrapText="1"/>
    </xf>
    <xf numFmtId="49" fontId="5" fillId="0" borderId="0" xfId="0" applyNumberFormat="1" applyFont="1" applyBorder="1" applyAlignment="1">
      <alignment horizontal="left" vertical="center" wrapText="1"/>
    </xf>
    <xf numFmtId="0" fontId="6" fillId="0" borderId="0" xfId="0" applyFont="1" applyBorder="1" applyAlignment="1">
      <alignment vertical="top"/>
    </xf>
    <xf numFmtId="0" fontId="5" fillId="0" borderId="0" xfId="0" applyFont="1" applyBorder="1" applyAlignment="1">
      <alignment vertical="top"/>
    </xf>
    <xf numFmtId="49" fontId="5" fillId="0" borderId="0" xfId="0" applyNumberFormat="1" applyFont="1" applyBorder="1" applyAlignment="1">
      <alignment horizontal="left" vertical="top"/>
    </xf>
    <xf numFmtId="49" fontId="4" fillId="0" borderId="0" xfId="0" applyNumberFormat="1" applyFont="1" applyBorder="1" applyAlignment="1">
      <alignment horizontal="left" vertical="top"/>
    </xf>
    <xf numFmtId="49" fontId="6" fillId="0" borderId="0" xfId="0" applyNumberFormat="1" applyFont="1" applyBorder="1" applyAlignment="1">
      <alignment horizontal="left" vertical="top"/>
    </xf>
    <xf numFmtId="49" fontId="6" fillId="0" borderId="0" xfId="0" applyNumberFormat="1" applyFont="1" applyBorder="1" applyAlignment="1">
      <alignment horizontal="left" vertical="center"/>
    </xf>
    <xf numFmtId="0" fontId="4" fillId="0" borderId="0" xfId="0" applyNumberFormat="1" applyFont="1" applyBorder="1" applyAlignment="1">
      <alignment horizontal="left" vertical="top"/>
    </xf>
    <xf numFmtId="0" fontId="5" fillId="0" borderId="0" xfId="0" applyNumberFormat="1" applyFont="1" applyBorder="1" applyAlignment="1">
      <alignment vertical="top"/>
    </xf>
    <xf numFmtId="0" fontId="6" fillId="0" borderId="0" xfId="0" applyNumberFormat="1" applyFont="1" applyBorder="1" applyAlignment="1">
      <alignment vertical="top"/>
    </xf>
    <xf numFmtId="0" fontId="6" fillId="0" borderId="0" xfId="0" applyFont="1" applyBorder="1" applyAlignment="1">
      <alignment vertical="center"/>
    </xf>
    <xf numFmtId="49" fontId="6" fillId="0" borderId="0" xfId="0" applyNumberFormat="1" applyFont="1" applyBorder="1" applyAlignment="1" applyProtection="1">
      <alignment vertical="center" wrapText="1"/>
    </xf>
    <xf numFmtId="0" fontId="9" fillId="0" borderId="0" xfId="0" applyFont="1" applyBorder="1" applyAlignment="1" applyProtection="1">
      <alignment horizontal="center" vertical="center"/>
    </xf>
    <xf numFmtId="0" fontId="6" fillId="0" borderId="0" xfId="0" applyNumberFormat="1" applyFont="1" applyBorder="1" applyAlignment="1" applyProtection="1">
      <alignment vertical="center" wrapText="1"/>
    </xf>
    <xf numFmtId="49" fontId="9" fillId="0" borderId="0" xfId="0" applyNumberFormat="1" applyFont="1" applyBorder="1" applyAlignment="1" applyProtection="1">
      <alignment horizontal="center" vertical="center"/>
    </xf>
    <xf numFmtId="0" fontId="6" fillId="0" borderId="0" xfId="0" applyFont="1" applyBorder="1" applyProtection="1"/>
    <xf numFmtId="0" fontId="6" fillId="0" borderId="0" xfId="0" applyFont="1" applyBorder="1" applyAlignment="1" applyProtection="1">
      <alignment horizontal="center" vertical="center" wrapText="1"/>
    </xf>
    <xf numFmtId="49" fontId="9" fillId="0" borderId="0" xfId="0" applyNumberFormat="1" applyFont="1" applyBorder="1" applyAlignment="1" applyProtection="1">
      <alignment vertical="center" wrapText="1"/>
    </xf>
    <xf numFmtId="0" fontId="6" fillId="0" borderId="0" xfId="0" applyFont="1" applyBorder="1" applyAlignment="1" applyProtection="1">
      <alignment horizontal="center"/>
    </xf>
    <xf numFmtId="0" fontId="34" fillId="0" borderId="0" xfId="0" applyFont="1" applyBorder="1" applyAlignment="1" applyProtection="1">
      <alignment horizontal="center" vertical="center"/>
    </xf>
    <xf numFmtId="49" fontId="6" fillId="0" borderId="0" xfId="0" applyNumberFormat="1" applyFont="1" applyBorder="1" applyAlignment="1" applyProtection="1">
      <alignment horizontal="left" vertical="top" wrapText="1"/>
    </xf>
    <xf numFmtId="0" fontId="6" fillId="0" borderId="0" xfId="0" applyNumberFormat="1" applyFont="1" applyBorder="1" applyAlignment="1" applyProtection="1">
      <alignment horizontal="left" vertical="center"/>
    </xf>
    <xf numFmtId="0" fontId="9" fillId="0" borderId="0" xfId="0" applyNumberFormat="1" applyFont="1" applyBorder="1" applyAlignment="1" applyProtection="1">
      <alignment horizontal="left" vertical="center"/>
    </xf>
    <xf numFmtId="0" fontId="5" fillId="0" borderId="29" xfId="0" quotePrefix="1" applyFont="1" applyBorder="1" applyAlignment="1" applyProtection="1">
      <alignment horizontal="left" vertical="center" wrapText="1"/>
    </xf>
    <xf numFmtId="49" fontId="5" fillId="0" borderId="29" xfId="0" quotePrefix="1" applyNumberFormat="1" applyFont="1" applyBorder="1" applyAlignment="1" applyProtection="1">
      <alignment horizontal="center" vertical="center"/>
    </xf>
    <xf numFmtId="0" fontId="5" fillId="0" borderId="29" xfId="0" quotePrefix="1" applyFont="1" applyBorder="1" applyAlignment="1" applyProtection="1">
      <alignment horizontal="center" vertical="center" wrapText="1"/>
    </xf>
    <xf numFmtId="0" fontId="5" fillId="0" borderId="29" xfId="0" quotePrefix="1" applyFont="1" applyBorder="1" applyAlignment="1" applyProtection="1">
      <alignment horizontal="center" vertical="center"/>
    </xf>
    <xf numFmtId="49" fontId="6" fillId="5" borderId="5" xfId="0" quotePrefix="1" applyNumberFormat="1" applyFont="1" applyFill="1" applyBorder="1" applyAlignment="1" applyProtection="1">
      <alignment horizontal="right"/>
    </xf>
    <xf numFmtId="49" fontId="5" fillId="0" borderId="2" xfId="0" quotePrefix="1" applyNumberFormat="1" applyFont="1" applyBorder="1" applyAlignment="1" applyProtection="1">
      <alignment horizontal="center" vertical="center" wrapText="1"/>
    </xf>
    <xf numFmtId="49" fontId="6" fillId="0" borderId="18" xfId="0" applyNumberFormat="1" applyFont="1" applyBorder="1" applyAlignment="1" applyProtection="1">
      <alignment horizontal="center"/>
    </xf>
    <xf numFmtId="49" fontId="6" fillId="0" borderId="19" xfId="0" quotePrefix="1" applyNumberFormat="1" applyFont="1" applyBorder="1" applyAlignment="1" applyProtection="1">
      <alignment horizontal="right" wrapText="1"/>
    </xf>
    <xf numFmtId="49" fontId="6" fillId="0" borderId="19" xfId="0" quotePrefix="1" applyNumberFormat="1" applyFont="1" applyBorder="1" applyAlignment="1" applyProtection="1">
      <alignment horizontal="right"/>
    </xf>
    <xf numFmtId="49" fontId="6" fillId="0" borderId="0" xfId="0" applyNumberFormat="1" applyFont="1" applyBorder="1" applyAlignment="1" applyProtection="1">
      <alignment horizontal="center"/>
    </xf>
    <xf numFmtId="49" fontId="6" fillId="2" borderId="0" xfId="0" applyNumberFormat="1" applyFont="1" applyFill="1" applyBorder="1" applyAlignment="1" applyProtection="1">
      <alignment horizontal="center" vertical="center"/>
    </xf>
    <xf numFmtId="49" fontId="6" fillId="0" borderId="19" xfId="0" applyNumberFormat="1" applyFont="1" applyBorder="1" applyAlignment="1" applyProtection="1">
      <alignment horizontal="right"/>
    </xf>
    <xf numFmtId="0" fontId="5" fillId="0" borderId="19" xfId="0" quotePrefix="1" applyFont="1" applyBorder="1" applyAlignment="1" applyProtection="1">
      <alignment horizontal="right" vertical="center"/>
    </xf>
    <xf numFmtId="49" fontId="5" fillId="0" borderId="19" xfId="0" quotePrefix="1" applyNumberFormat="1" applyFont="1" applyBorder="1" applyAlignment="1" applyProtection="1">
      <alignment horizontal="right" vertical="center"/>
    </xf>
    <xf numFmtId="49" fontId="5" fillId="5" borderId="19" xfId="0" quotePrefix="1" applyNumberFormat="1" applyFont="1" applyFill="1" applyBorder="1" applyAlignment="1" applyProtection="1">
      <alignment horizontal="right"/>
    </xf>
    <xf numFmtId="49" fontId="5" fillId="0" borderId="27" xfId="0" quotePrefix="1" applyNumberFormat="1" applyFont="1" applyBorder="1" applyAlignment="1" applyProtection="1">
      <alignment horizontal="center" vertical="center"/>
    </xf>
    <xf numFmtId="49" fontId="5" fillId="0" borderId="19" xfId="0" quotePrefix="1" applyNumberFormat="1" applyFont="1" applyBorder="1" applyAlignment="1" applyProtection="1">
      <alignment horizontal="right" wrapText="1"/>
    </xf>
    <xf numFmtId="49" fontId="5" fillId="0" borderId="19" xfId="0" quotePrefix="1" applyNumberFormat="1" applyFont="1" applyBorder="1" applyAlignment="1" applyProtection="1">
      <alignment horizontal="right"/>
    </xf>
    <xf numFmtId="49" fontId="5" fillId="0" borderId="19" xfId="0" applyNumberFormat="1" applyFont="1" applyBorder="1" applyAlignment="1" applyProtection="1">
      <alignment horizontal="right"/>
    </xf>
    <xf numFmtId="49" fontId="6" fillId="2" borderId="2" xfId="0" applyNumberFormat="1" applyFont="1" applyFill="1" applyBorder="1" applyAlignment="1" applyProtection="1">
      <alignment horizontal="center" vertical="center"/>
    </xf>
    <xf numFmtId="49" fontId="6" fillId="2" borderId="30" xfId="0" applyNumberFormat="1" applyFont="1" applyFill="1" applyBorder="1" applyAlignment="1" applyProtection="1">
      <alignment horizontal="center" vertical="center"/>
    </xf>
    <xf numFmtId="49" fontId="6" fillId="2" borderId="2" xfId="0" applyNumberFormat="1" applyFont="1" applyFill="1" applyBorder="1" applyAlignment="1" applyProtection="1">
      <alignment vertical="center"/>
    </xf>
    <xf numFmtId="0" fontId="33" fillId="0" borderId="19" xfId="0" quotePrefix="1" applyFont="1" applyBorder="1" applyProtection="1"/>
    <xf numFmtId="49" fontId="5" fillId="0" borderId="27" xfId="0" quotePrefix="1" applyNumberFormat="1" applyFont="1" applyBorder="1" applyAlignment="1" applyProtection="1">
      <alignment horizontal="center" vertical="center" wrapText="1"/>
    </xf>
    <xf numFmtId="49" fontId="5" fillId="2" borderId="31" xfId="0" quotePrefix="1" applyNumberFormat="1" applyFont="1" applyFill="1" applyBorder="1" applyAlignment="1" applyProtection="1">
      <alignment horizontal="center" vertical="center"/>
    </xf>
    <xf numFmtId="49" fontId="5" fillId="2" borderId="31" xfId="0" quotePrefix="1" applyNumberFormat="1" applyFont="1" applyFill="1" applyBorder="1" applyAlignment="1" applyProtection="1">
      <alignment horizontal="center" vertical="center" wrapText="1"/>
    </xf>
    <xf numFmtId="49" fontId="5" fillId="2" borderId="2" xfId="0" applyNumberFormat="1" applyFont="1" applyFill="1" applyBorder="1" applyAlignment="1" applyProtection="1">
      <alignment vertical="center"/>
    </xf>
    <xf numFmtId="49" fontId="5" fillId="2" borderId="2" xfId="0" applyNumberFormat="1" applyFont="1" applyFill="1" applyBorder="1" applyAlignment="1" applyProtection="1">
      <alignment horizontal="center" vertical="center"/>
    </xf>
    <xf numFmtId="49" fontId="5" fillId="2" borderId="32" xfId="0" quotePrefix="1" applyNumberFormat="1" applyFont="1" applyFill="1" applyBorder="1" applyAlignment="1" applyProtection="1">
      <alignment horizontal="center" vertical="center" wrapText="1"/>
    </xf>
    <xf numFmtId="0" fontId="5" fillId="0" borderId="9" xfId="0" quotePrefix="1" applyFont="1" applyBorder="1" applyAlignment="1" applyProtection="1">
      <alignment horizontal="left" wrapText="1"/>
    </xf>
    <xf numFmtId="0" fontId="5" fillId="0" borderId="19" xfId="0" quotePrefix="1" applyFont="1" applyBorder="1" applyAlignment="1" applyProtection="1">
      <alignment horizontal="left" wrapText="1"/>
    </xf>
    <xf numFmtId="0" fontId="6" fillId="2" borderId="0" xfId="0" applyFont="1" applyFill="1" applyBorder="1" applyAlignment="1" applyProtection="1">
      <alignment horizontal="center" vertical="top" wrapText="1"/>
    </xf>
    <xf numFmtId="0" fontId="6" fillId="2" borderId="2" xfId="0" applyFont="1" applyFill="1" applyBorder="1" applyAlignment="1" applyProtection="1">
      <alignment horizontal="center" vertical="top" wrapText="1"/>
    </xf>
    <xf numFmtId="0" fontId="5" fillId="0" borderId="19" xfId="0" quotePrefix="1" applyFont="1" applyBorder="1" applyAlignment="1" applyProtection="1">
      <alignment horizontal="left" vertical="top" wrapText="1"/>
    </xf>
    <xf numFmtId="49" fontId="5" fillId="2" borderId="2" xfId="0" quotePrefix="1" applyNumberFormat="1" applyFont="1" applyFill="1" applyBorder="1" applyAlignment="1" applyProtection="1">
      <alignment horizontal="center" vertical="center" wrapText="1"/>
    </xf>
    <xf numFmtId="0" fontId="6" fillId="2" borderId="0" xfId="0" applyFont="1" applyFill="1" applyBorder="1" applyAlignment="1" applyProtection="1">
      <alignment horizontal="center" vertical="top"/>
    </xf>
    <xf numFmtId="14" fontId="6" fillId="2" borderId="2" xfId="0" applyNumberFormat="1" applyFont="1" applyFill="1" applyBorder="1" applyAlignment="1" applyProtection="1">
      <alignment horizontal="center" vertical="top"/>
    </xf>
    <xf numFmtId="49" fontId="5" fillId="0" borderId="19" xfId="0" quotePrefix="1" applyNumberFormat="1" applyFont="1" applyBorder="1" applyAlignment="1" applyProtection="1">
      <alignment horizontal="left" wrapText="1"/>
    </xf>
    <xf numFmtId="0" fontId="5" fillId="2" borderId="2" xfId="0" quotePrefix="1" applyFont="1" applyFill="1" applyBorder="1" applyAlignment="1" applyProtection="1">
      <alignment horizontal="center" vertical="center" wrapText="1"/>
    </xf>
    <xf numFmtId="0" fontId="5" fillId="0" borderId="19" xfId="0" quotePrefix="1" applyFont="1" applyBorder="1" applyAlignment="1" applyProtection="1">
      <alignment wrapText="1"/>
    </xf>
    <xf numFmtId="0" fontId="6" fillId="0" borderId="18" xfId="0" applyNumberFormat="1" applyFont="1" applyBorder="1" applyAlignment="1">
      <alignment horizontal="left"/>
    </xf>
    <xf numFmtId="0" fontId="9" fillId="2" borderId="27" xfId="0" applyNumberFormat="1" applyFont="1" applyFill="1" applyBorder="1" applyAlignment="1">
      <alignment horizontal="center" vertical="center" wrapText="1"/>
    </xf>
    <xf numFmtId="0" fontId="6" fillId="0" borderId="18" xfId="0" applyFont="1" applyBorder="1" applyAlignment="1" applyProtection="1">
      <alignment horizontal="center" wrapText="1"/>
    </xf>
    <xf numFmtId="49" fontId="5" fillId="0" borderId="2" xfId="0" quotePrefix="1" applyNumberFormat="1" applyFont="1" applyBorder="1" applyAlignment="1" applyProtection="1">
      <alignment horizontal="center" vertical="center"/>
    </xf>
    <xf numFmtId="49" fontId="5" fillId="2" borderId="2" xfId="0" quotePrefix="1" applyNumberFormat="1" applyFont="1" applyFill="1" applyBorder="1" applyAlignment="1" applyProtection="1">
      <alignment horizontal="center" vertical="center"/>
    </xf>
    <xf numFmtId="0" fontId="6" fillId="4" borderId="18" xfId="0" applyFont="1" applyFill="1" applyBorder="1" applyAlignment="1" applyProtection="1">
      <alignment horizontal="center" wrapText="1"/>
    </xf>
    <xf numFmtId="0" fontId="5" fillId="0" borderId="19" xfId="0" quotePrefix="1" applyFont="1" applyBorder="1" applyAlignment="1" applyProtection="1">
      <alignment horizontal="center" wrapText="1"/>
    </xf>
    <xf numFmtId="0" fontId="6" fillId="2" borderId="0" xfId="0" applyFont="1" applyFill="1" applyBorder="1" applyAlignment="1" applyProtection="1">
      <alignment horizontal="left" vertical="center" wrapText="1"/>
    </xf>
    <xf numFmtId="0" fontId="6" fillId="2" borderId="2" xfId="0" applyFont="1" applyFill="1" applyBorder="1" applyAlignment="1" applyProtection="1">
      <alignment horizontal="left" vertical="center" wrapText="1"/>
    </xf>
    <xf numFmtId="0" fontId="36" fillId="7" borderId="0" xfId="0" applyFont="1" applyFill="1" applyBorder="1" applyProtection="1">
      <protection hidden="1"/>
    </xf>
    <xf numFmtId="0" fontId="6" fillId="0" borderId="27" xfId="0" applyNumberFormat="1" applyFont="1" applyBorder="1" applyAlignment="1" applyProtection="1">
      <alignment horizontal="left"/>
      <protection hidden="1"/>
    </xf>
    <xf numFmtId="0" fontId="6" fillId="0" borderId="28" xfId="0" applyNumberFormat="1" applyFont="1" applyBorder="1" applyAlignment="1" applyProtection="1">
      <alignment horizontal="left"/>
      <protection hidden="1"/>
    </xf>
    <xf numFmtId="0" fontId="5" fillId="0" borderId="19" xfId="0" quotePrefix="1" applyFont="1" applyBorder="1" applyAlignment="1" applyProtection="1">
      <alignment horizontal="right" vertical="center"/>
      <protection hidden="1"/>
    </xf>
    <xf numFmtId="49" fontId="5" fillId="0" borderId="19" xfId="0" quotePrefix="1" applyNumberFormat="1" applyFont="1" applyBorder="1" applyAlignment="1" applyProtection="1">
      <alignment horizontal="right" vertical="center"/>
      <protection hidden="1"/>
    </xf>
    <xf numFmtId="0" fontId="5" fillId="0" borderId="19" xfId="0" quotePrefix="1" applyFont="1" applyBorder="1" applyAlignment="1" applyProtection="1">
      <alignment horizontal="right" vertical="center" wrapText="1"/>
      <protection hidden="1"/>
    </xf>
    <xf numFmtId="0" fontId="5" fillId="0" borderId="33" xfId="0" applyFont="1" applyBorder="1" applyAlignment="1" applyProtection="1">
      <alignment horizontal="left" wrapText="1"/>
    </xf>
    <xf numFmtId="0" fontId="19" fillId="2" borderId="26" xfId="0" applyNumberFormat="1" applyFont="1" applyFill="1" applyBorder="1" applyAlignment="1" applyProtection="1">
      <alignment horizontal="left" vertical="center"/>
    </xf>
    <xf numFmtId="49" fontId="5" fillId="0" borderId="33" xfId="0" applyNumberFormat="1" applyFont="1" applyBorder="1" applyAlignment="1" applyProtection="1">
      <alignment horizontal="left" wrapText="1"/>
    </xf>
    <xf numFmtId="0" fontId="5" fillId="0" borderId="33" xfId="0" applyFont="1" applyBorder="1" applyAlignment="1" applyProtection="1">
      <alignment horizontal="center" wrapText="1"/>
    </xf>
    <xf numFmtId="166" fontId="4" fillId="4" borderId="28" xfId="0" applyNumberFormat="1" applyFont="1" applyFill="1" applyBorder="1" applyAlignment="1" applyProtection="1">
      <alignment vertical="center"/>
      <protection hidden="1"/>
    </xf>
    <xf numFmtId="9" fontId="6" fillId="3" borderId="20" xfId="0" applyNumberFormat="1" applyFont="1" applyFill="1" applyBorder="1" applyAlignment="1" applyProtection="1">
      <alignment horizontal="right" vertical="center"/>
    </xf>
    <xf numFmtId="49" fontId="6" fillId="0" borderId="30" xfId="0" applyNumberFormat="1" applyFont="1" applyBorder="1" applyAlignment="1" applyProtection="1">
      <alignment vertical="center"/>
    </xf>
    <xf numFmtId="49" fontId="6" fillId="0" borderId="0" xfId="0" applyNumberFormat="1" applyFont="1" applyBorder="1" applyAlignment="1" applyProtection="1">
      <alignment vertical="center"/>
    </xf>
    <xf numFmtId="0" fontId="6" fillId="0" borderId="1" xfId="0" quotePrefix="1" applyNumberFormat="1" applyFont="1" applyBorder="1" applyAlignment="1">
      <alignment horizontal="left" vertical="center"/>
    </xf>
    <xf numFmtId="0" fontId="40" fillId="0" borderId="0" xfId="0" applyNumberFormat="1" applyFont="1" applyFill="1" applyBorder="1" applyAlignment="1" applyProtection="1">
      <alignment vertical="center" wrapText="1"/>
      <protection hidden="1"/>
    </xf>
    <xf numFmtId="0" fontId="5" fillId="0" borderId="0" xfId="0" quotePrefix="1" applyFont="1" applyBorder="1" applyAlignment="1" applyProtection="1">
      <alignment horizontal="right" vertical="center"/>
      <protection hidden="1"/>
    </xf>
    <xf numFmtId="0" fontId="2" fillId="0" borderId="0" xfId="0" applyFont="1" applyBorder="1" applyAlignment="1" applyProtection="1">
      <alignment horizontal="center" vertical="center"/>
    </xf>
    <xf numFmtId="0" fontId="5" fillId="0" borderId="0" xfId="0" quotePrefix="1" applyFont="1" applyBorder="1" applyAlignment="1" applyProtection="1">
      <alignment horizontal="center" vertical="center"/>
    </xf>
    <xf numFmtId="0" fontId="5" fillId="0" borderId="0" xfId="0" applyFont="1" applyBorder="1" applyAlignment="1" applyProtection="1">
      <alignment horizontal="center" vertical="center"/>
    </xf>
    <xf numFmtId="49" fontId="2" fillId="0" borderId="0" xfId="0" applyNumberFormat="1" applyFont="1" applyBorder="1" applyAlignment="1" applyProtection="1">
      <alignment horizontal="center" vertical="center"/>
    </xf>
    <xf numFmtId="0" fontId="9" fillId="2" borderId="4" xfId="0" applyNumberFormat="1" applyFont="1" applyFill="1" applyBorder="1" applyAlignment="1" applyProtection="1">
      <alignment horizontal="center" vertical="center" wrapText="1"/>
    </xf>
    <xf numFmtId="0" fontId="9" fillId="2" borderId="26" xfId="0" applyNumberFormat="1" applyFont="1" applyFill="1" applyBorder="1" applyAlignment="1" applyProtection="1">
      <alignment horizontal="center" vertical="center" wrapText="1"/>
    </xf>
    <xf numFmtId="49" fontId="9" fillId="2" borderId="17" xfId="0" applyNumberFormat="1" applyFont="1" applyFill="1" applyBorder="1" applyAlignment="1" applyProtection="1">
      <alignment horizontal="center" vertical="center" wrapText="1"/>
    </xf>
    <xf numFmtId="49" fontId="9" fillId="2" borderId="2" xfId="0" applyNumberFormat="1" applyFont="1" applyFill="1" applyBorder="1" applyAlignment="1" applyProtection="1">
      <alignment horizontal="center" vertical="center" wrapText="1"/>
    </xf>
    <xf numFmtId="49" fontId="6" fillId="0" borderId="0" xfId="0" applyNumberFormat="1" applyFont="1" applyBorder="1" applyAlignment="1" applyProtection="1">
      <alignment horizontal="center" vertical="center"/>
    </xf>
    <xf numFmtId="0" fontId="0" fillId="0" borderId="0" xfId="0" applyBorder="1" applyAlignment="1" applyProtection="1">
      <alignment horizontal="center"/>
      <protection hidden="1"/>
    </xf>
    <xf numFmtId="49" fontId="5" fillId="0" borderId="0" xfId="0" quotePrefix="1" applyNumberFormat="1" applyFont="1" applyBorder="1" applyAlignment="1" applyProtection="1">
      <alignment horizontal="center" vertical="center"/>
    </xf>
    <xf numFmtId="49" fontId="6" fillId="0" borderId="34" xfId="0" applyNumberFormat="1" applyFont="1" applyBorder="1" applyAlignment="1" applyProtection="1">
      <alignment horizontal="left" vertical="center" wrapText="1"/>
      <protection locked="0"/>
    </xf>
    <xf numFmtId="0" fontId="6" fillId="0" borderId="34" xfId="0" applyFont="1" applyBorder="1" applyAlignment="1" applyProtection="1">
      <alignment horizontal="left" vertical="center" wrapText="1"/>
      <protection locked="0"/>
    </xf>
    <xf numFmtId="0" fontId="27" fillId="0" borderId="34" xfId="0" applyFont="1" applyBorder="1" applyAlignment="1" applyProtection="1">
      <alignment horizontal="left" vertical="center" wrapText="1"/>
      <protection locked="0"/>
    </xf>
    <xf numFmtId="0" fontId="6" fillId="0" borderId="35" xfId="0" applyFont="1" applyBorder="1" applyAlignment="1" applyProtection="1">
      <alignment horizontal="center"/>
      <protection locked="0"/>
    </xf>
    <xf numFmtId="0" fontId="6" fillId="0" borderId="27" xfId="0" applyFont="1" applyBorder="1" applyAlignment="1" applyProtection="1">
      <alignment horizontal="center"/>
      <protection locked="0"/>
    </xf>
    <xf numFmtId="0" fontId="6" fillId="0" borderId="36" xfId="0" applyFont="1" applyBorder="1" applyAlignment="1" applyProtection="1">
      <alignment horizontal="center"/>
      <protection locked="0"/>
    </xf>
    <xf numFmtId="0" fontId="6" fillId="0" borderId="28" xfId="0" applyFont="1" applyBorder="1" applyAlignment="1" applyProtection="1">
      <alignment horizontal="center"/>
      <protection locked="0"/>
    </xf>
    <xf numFmtId="0" fontId="6" fillId="0" borderId="13" xfId="0" applyFont="1" applyBorder="1" applyAlignment="1" applyProtection="1">
      <alignment horizontal="center" vertical="center"/>
      <protection locked="0"/>
    </xf>
    <xf numFmtId="168" fontId="5" fillId="0" borderId="15" xfId="0" applyNumberFormat="1" applyFont="1" applyBorder="1" applyAlignment="1" applyProtection="1">
      <alignment vertical="center"/>
      <protection locked="0"/>
    </xf>
    <xf numFmtId="168" fontId="5" fillId="0" borderId="13" xfId="0" applyNumberFormat="1" applyFont="1" applyBorder="1" applyAlignment="1" applyProtection="1">
      <alignment vertical="center"/>
      <protection locked="0"/>
    </xf>
    <xf numFmtId="0" fontId="6" fillId="0" borderId="37" xfId="0" applyFont="1" applyBorder="1" applyAlignment="1" applyProtection="1">
      <alignment horizontal="center"/>
      <protection locked="0"/>
    </xf>
    <xf numFmtId="166" fontId="6" fillId="0" borderId="27" xfId="0" applyNumberFormat="1" applyFont="1" applyBorder="1" applyAlignment="1" applyProtection="1">
      <alignment horizontal="center"/>
      <protection locked="0"/>
    </xf>
    <xf numFmtId="0" fontId="6" fillId="0" borderId="26" xfId="0" applyFont="1" applyBorder="1" applyAlignment="1" applyProtection="1">
      <alignment horizontal="center"/>
      <protection locked="0"/>
    </xf>
    <xf numFmtId="0" fontId="6" fillId="0" borderId="38" xfId="0" applyFont="1" applyBorder="1" applyAlignment="1" applyProtection="1">
      <alignment horizontal="center"/>
      <protection locked="0"/>
    </xf>
    <xf numFmtId="166" fontId="6" fillId="0" borderId="28" xfId="0" applyNumberFormat="1" applyFont="1" applyBorder="1" applyAlignment="1" applyProtection="1">
      <alignment horizontal="center"/>
      <protection locked="0"/>
    </xf>
    <xf numFmtId="0" fontId="6" fillId="0" borderId="22" xfId="0" applyFont="1" applyBorder="1" applyAlignment="1" applyProtection="1">
      <alignment horizontal="center"/>
      <protection locked="0"/>
    </xf>
    <xf numFmtId="2" fontId="5" fillId="0" borderId="15" xfId="0" applyNumberFormat="1" applyFont="1" applyBorder="1" applyAlignment="1" applyProtection="1">
      <alignment vertical="center"/>
      <protection locked="0"/>
    </xf>
    <xf numFmtId="2" fontId="5" fillId="0" borderId="13" xfId="0" applyNumberFormat="1" applyFont="1" applyBorder="1" applyAlignment="1" applyProtection="1">
      <alignment vertical="center"/>
      <protection locked="0"/>
    </xf>
    <xf numFmtId="0" fontId="6" fillId="0" borderId="36" xfId="0" applyFont="1" applyBorder="1" applyAlignment="1" applyProtection="1">
      <alignment horizontal="center" vertical="center"/>
      <protection locked="0"/>
    </xf>
    <xf numFmtId="49" fontId="6" fillId="0" borderId="36" xfId="0" applyNumberFormat="1" applyFont="1" applyBorder="1" applyAlignment="1" applyProtection="1">
      <alignment horizontal="center" vertical="center"/>
      <protection locked="0"/>
    </xf>
    <xf numFmtId="0" fontId="6" fillId="0" borderId="39" xfId="0" applyFont="1" applyBorder="1" applyAlignment="1" applyProtection="1">
      <alignment horizontal="center" vertical="center"/>
      <protection locked="0"/>
    </xf>
    <xf numFmtId="49" fontId="10" fillId="0" borderId="14" xfId="0" applyNumberFormat="1" applyFont="1" applyBorder="1" applyAlignment="1" applyProtection="1">
      <alignment horizontal="left" vertical="center"/>
      <protection locked="0"/>
    </xf>
    <xf numFmtId="49" fontId="10" fillId="0" borderId="0" xfId="0" applyNumberFormat="1" applyFont="1" applyBorder="1" applyAlignment="1" applyProtection="1">
      <alignment horizontal="left" vertical="center"/>
      <protection locked="0"/>
    </xf>
    <xf numFmtId="0" fontId="6" fillId="0" borderId="40" xfId="0" applyFont="1" applyBorder="1" applyAlignment="1" applyProtection="1">
      <alignment horizontal="center" vertical="center"/>
      <protection locked="0"/>
    </xf>
    <xf numFmtId="0" fontId="10" fillId="0" borderId="41" xfId="0" applyFont="1" applyBorder="1" applyAlignment="1" applyProtection="1">
      <alignment horizontal="left" vertical="center" wrapText="1"/>
      <protection locked="0"/>
    </xf>
    <xf numFmtId="49" fontId="5" fillId="0" borderId="5" xfId="0" applyNumberFormat="1" applyFont="1" applyBorder="1" applyAlignment="1" applyProtection="1">
      <alignment horizontal="center"/>
      <protection locked="0"/>
    </xf>
    <xf numFmtId="3" fontId="5" fillId="0" borderId="42" xfId="0" applyNumberFormat="1" applyFont="1" applyBorder="1" applyAlignment="1" applyProtection="1">
      <alignment horizontal="center"/>
      <protection locked="0"/>
    </xf>
    <xf numFmtId="167" fontId="5" fillId="0" borderId="43" xfId="0" applyNumberFormat="1" applyFont="1" applyBorder="1" applyAlignment="1" applyProtection="1">
      <alignment horizontal="center"/>
      <protection locked="0"/>
    </xf>
    <xf numFmtId="49" fontId="5" fillId="0" borderId="44" xfId="0" applyNumberFormat="1" applyFont="1" applyBorder="1" applyAlignment="1" applyProtection="1">
      <alignment horizontal="center"/>
      <protection locked="0"/>
    </xf>
    <xf numFmtId="3" fontId="5" fillId="0" borderId="45" xfId="0" applyNumberFormat="1" applyFont="1" applyBorder="1" applyAlignment="1" applyProtection="1">
      <alignment horizontal="center"/>
      <protection locked="0"/>
    </xf>
    <xf numFmtId="167" fontId="5" fillId="0" borderId="46" xfId="0" applyNumberFormat="1" applyFont="1" applyBorder="1" applyAlignment="1" applyProtection="1">
      <alignment horizontal="center"/>
      <protection locked="0"/>
    </xf>
    <xf numFmtId="49" fontId="5" fillId="0" borderId="47" xfId="0" applyNumberFormat="1" applyFont="1" applyBorder="1" applyAlignment="1" applyProtection="1">
      <alignment horizontal="center"/>
      <protection locked="0"/>
    </xf>
    <xf numFmtId="3" fontId="5" fillId="0" borderId="48" xfId="0" applyNumberFormat="1" applyFont="1" applyBorder="1" applyAlignment="1" applyProtection="1">
      <alignment horizontal="center"/>
      <protection locked="0"/>
    </xf>
    <xf numFmtId="167" fontId="5" fillId="0" borderId="49" xfId="0" applyNumberFormat="1" applyFont="1" applyBorder="1" applyAlignment="1" applyProtection="1">
      <alignment horizontal="center"/>
      <protection locked="0"/>
    </xf>
    <xf numFmtId="49" fontId="5" fillId="0" borderId="37" xfId="0" applyNumberFormat="1" applyFont="1" applyBorder="1" applyAlignment="1" applyProtection="1">
      <alignment horizontal="center"/>
      <protection locked="0"/>
    </xf>
    <xf numFmtId="3" fontId="5" fillId="0" borderId="50" xfId="0" applyNumberFormat="1" applyFont="1" applyBorder="1" applyAlignment="1" applyProtection="1">
      <alignment horizontal="center"/>
      <protection locked="0"/>
    </xf>
    <xf numFmtId="167" fontId="5" fillId="0" borderId="51" xfId="0" applyNumberFormat="1" applyFont="1" applyBorder="1" applyAlignment="1" applyProtection="1">
      <alignment horizontal="center"/>
      <protection locked="0"/>
    </xf>
    <xf numFmtId="49" fontId="5" fillId="0" borderId="52" xfId="0" applyNumberFormat="1" applyFont="1" applyBorder="1" applyAlignment="1" applyProtection="1">
      <alignment horizontal="center"/>
      <protection locked="0"/>
    </xf>
    <xf numFmtId="3" fontId="5" fillId="0" borderId="53" xfId="0" applyNumberFormat="1" applyFont="1" applyBorder="1" applyAlignment="1" applyProtection="1">
      <alignment horizontal="center"/>
      <protection locked="0"/>
    </xf>
    <xf numFmtId="167" fontId="5" fillId="0" borderId="41" xfId="0" applyNumberFormat="1" applyFont="1" applyBorder="1" applyAlignment="1" applyProtection="1">
      <alignment horizontal="center"/>
      <protection locked="0"/>
    </xf>
    <xf numFmtId="49" fontId="6" fillId="0" borderId="13" xfId="0" applyNumberFormat="1" applyFont="1" applyBorder="1" applyAlignment="1" applyProtection="1">
      <alignment vertical="center"/>
      <protection locked="0"/>
    </xf>
    <xf numFmtId="49" fontId="5" fillId="0" borderId="54" xfId="0" applyNumberFormat="1" applyFont="1" applyBorder="1" applyAlignment="1" applyProtection="1">
      <alignment horizontal="center"/>
      <protection locked="0"/>
    </xf>
    <xf numFmtId="49" fontId="5" fillId="0" borderId="39" xfId="0" applyNumberFormat="1" applyFont="1" applyBorder="1" applyAlignment="1" applyProtection="1">
      <alignment horizontal="center"/>
      <protection locked="0"/>
    </xf>
    <xf numFmtId="49" fontId="5" fillId="0" borderId="55" xfId="0" applyNumberFormat="1" applyFont="1" applyBorder="1" applyAlignment="1" applyProtection="1">
      <alignment horizontal="center"/>
      <protection locked="0"/>
    </xf>
    <xf numFmtId="49" fontId="5" fillId="0" borderId="40" xfId="0" applyNumberFormat="1" applyFont="1" applyBorder="1" applyAlignment="1" applyProtection="1">
      <alignment horizontal="center"/>
      <protection locked="0"/>
    </xf>
    <xf numFmtId="0" fontId="6" fillId="0" borderId="37" xfId="0" applyFont="1" applyBorder="1" applyAlignment="1" applyProtection="1">
      <alignment horizontal="center" wrapText="1"/>
      <protection locked="0"/>
    </xf>
    <xf numFmtId="0" fontId="6" fillId="0" borderId="27" xfId="0" applyFont="1" applyBorder="1" applyAlignment="1" applyProtection="1">
      <alignment horizontal="center" wrapText="1"/>
      <protection locked="0"/>
    </xf>
    <xf numFmtId="0" fontId="6" fillId="0" borderId="38" xfId="0" applyFont="1" applyBorder="1" applyAlignment="1" applyProtection="1">
      <alignment horizontal="center" wrapText="1"/>
      <protection locked="0"/>
    </xf>
    <xf numFmtId="0" fontId="6" fillId="0" borderId="28" xfId="0" applyFont="1" applyBorder="1" applyAlignment="1" applyProtection="1">
      <alignment horizontal="center" wrapText="1"/>
      <protection locked="0"/>
    </xf>
    <xf numFmtId="0" fontId="10" fillId="0" borderId="56" xfId="0" applyFont="1" applyBorder="1" applyAlignment="1" applyProtection="1">
      <alignment horizontal="left" wrapText="1"/>
      <protection locked="0"/>
    </xf>
    <xf numFmtId="0" fontId="10" fillId="0" borderId="34" xfId="0" applyFont="1" applyBorder="1" applyAlignment="1" applyProtection="1">
      <alignment horizontal="left" wrapText="1"/>
      <protection locked="0"/>
    </xf>
    <xf numFmtId="0" fontId="6" fillId="0" borderId="35" xfId="0" applyFont="1" applyBorder="1" applyAlignment="1" applyProtection="1">
      <alignment horizontal="center" wrapText="1"/>
      <protection locked="0"/>
    </xf>
    <xf numFmtId="0" fontId="6" fillId="0" borderId="36" xfId="0" applyFont="1" applyBorder="1" applyAlignment="1" applyProtection="1">
      <alignment horizontal="center" wrapText="1"/>
      <protection locked="0"/>
    </xf>
    <xf numFmtId="169" fontId="6" fillId="0" borderId="26" xfId="0" applyNumberFormat="1" applyFont="1" applyBorder="1" applyAlignment="1" applyProtection="1">
      <alignment horizontal="center" vertical="top" wrapText="1"/>
      <protection locked="0"/>
    </xf>
    <xf numFmtId="0" fontId="6" fillId="0" borderId="26" xfId="0" applyFont="1" applyBorder="1" applyAlignment="1" applyProtection="1">
      <alignment horizontal="center" vertical="top" wrapText="1"/>
      <protection locked="0"/>
    </xf>
    <xf numFmtId="0" fontId="10" fillId="0" borderId="27" xfId="0" applyFont="1" applyBorder="1" applyAlignment="1" applyProtection="1">
      <alignment horizontal="left" vertical="top" wrapText="1"/>
      <protection locked="0"/>
    </xf>
    <xf numFmtId="169" fontId="6" fillId="4" borderId="26" xfId="0" applyNumberFormat="1" applyFont="1" applyFill="1" applyBorder="1" applyAlignment="1" applyProtection="1">
      <alignment horizontal="center" vertical="top" wrapText="1"/>
      <protection locked="0"/>
    </xf>
    <xf numFmtId="0" fontId="6" fillId="4" borderId="26" xfId="0" applyFont="1" applyFill="1" applyBorder="1" applyAlignment="1" applyProtection="1">
      <alignment horizontal="center" vertical="top" wrapText="1"/>
      <protection locked="0"/>
    </xf>
    <xf numFmtId="0" fontId="10" fillId="4" borderId="27" xfId="0" applyFont="1" applyFill="1" applyBorder="1" applyAlignment="1" applyProtection="1">
      <alignment horizontal="left" vertical="top" wrapText="1"/>
      <protection locked="0"/>
    </xf>
    <xf numFmtId="169" fontId="6" fillId="0" borderId="22" xfId="0" applyNumberFormat="1" applyFont="1" applyBorder="1" applyAlignment="1" applyProtection="1">
      <alignment horizontal="center" vertical="top" wrapText="1"/>
      <protection locked="0"/>
    </xf>
    <xf numFmtId="0" fontId="6" fillId="0" borderId="22" xfId="0" applyFont="1" applyBorder="1" applyAlignment="1" applyProtection="1">
      <alignment horizontal="center" vertical="top" wrapText="1"/>
      <protection locked="0"/>
    </xf>
    <xf numFmtId="0" fontId="10" fillId="0" borderId="28" xfId="0" applyFont="1" applyBorder="1" applyAlignment="1" applyProtection="1">
      <alignment horizontal="left" vertical="top" wrapText="1"/>
      <protection locked="0"/>
    </xf>
    <xf numFmtId="0" fontId="10" fillId="0" borderId="56" xfId="0" applyNumberFormat="1" applyFont="1" applyBorder="1" applyAlignment="1" applyProtection="1">
      <alignment horizontal="left" wrapText="1"/>
      <protection locked="0"/>
    </xf>
    <xf numFmtId="0" fontId="53" fillId="8" borderId="0" xfId="0" applyFont="1" applyFill="1" applyBorder="1" applyAlignment="1" applyProtection="1">
      <alignment horizontal="left"/>
    </xf>
    <xf numFmtId="0" fontId="36" fillId="0" borderId="0" xfId="0" applyFont="1" applyBorder="1" applyAlignment="1" applyProtection="1">
      <alignment horizontal="right"/>
    </xf>
    <xf numFmtId="0" fontId="0" fillId="0" borderId="0" xfId="0" applyNumberFormat="1" applyFill="1" applyBorder="1" applyProtection="1"/>
    <xf numFmtId="49" fontId="3" fillId="2" borderId="0" xfId="0" applyNumberFormat="1" applyFont="1" applyFill="1" applyAlignment="1" applyProtection="1">
      <alignment horizontal="center" vertical="center"/>
      <protection hidden="1"/>
    </xf>
    <xf numFmtId="49" fontId="4" fillId="2" borderId="0" xfId="0" applyNumberFormat="1" applyFont="1" applyFill="1" applyAlignment="1" applyProtection="1">
      <alignment horizontal="left" vertical="center"/>
      <protection hidden="1"/>
    </xf>
    <xf numFmtId="0" fontId="5" fillId="2" borderId="0" xfId="0" applyFont="1" applyFill="1" applyAlignment="1" applyProtection="1">
      <alignment vertical="center"/>
      <protection hidden="1"/>
    </xf>
    <xf numFmtId="49" fontId="5" fillId="2" borderId="0" xfId="0" applyNumberFormat="1" applyFont="1" applyFill="1" applyAlignment="1" applyProtection="1">
      <alignment vertical="center"/>
      <protection hidden="1"/>
    </xf>
    <xf numFmtId="0" fontId="0" fillId="0" borderId="0" xfId="0" applyProtection="1">
      <protection hidden="1"/>
    </xf>
    <xf numFmtId="49" fontId="5" fillId="0" borderId="0" xfId="0" quotePrefix="1" applyNumberFormat="1" applyFont="1" applyAlignment="1" applyProtection="1">
      <alignment horizontal="center" vertical="center"/>
      <protection hidden="1"/>
    </xf>
    <xf numFmtId="49" fontId="4" fillId="0" borderId="0" xfId="0" applyNumberFormat="1" applyFont="1" applyAlignment="1" applyProtection="1">
      <alignment horizontal="left" vertical="center"/>
      <protection hidden="1"/>
    </xf>
    <xf numFmtId="0" fontId="10" fillId="0" borderId="0" xfId="0" applyFont="1" applyAlignment="1">
      <alignment horizontal="left" vertical="top" wrapText="1"/>
    </xf>
    <xf numFmtId="0" fontId="5" fillId="0" borderId="0" xfId="0" applyFont="1" applyAlignment="1" applyProtection="1">
      <alignment horizontal="left" vertical="center"/>
      <protection hidden="1"/>
    </xf>
    <xf numFmtId="0" fontId="9" fillId="0" borderId="0" xfId="0" applyFont="1" applyAlignment="1" applyProtection="1">
      <alignment vertical="center"/>
      <protection hidden="1"/>
    </xf>
    <xf numFmtId="0" fontId="33" fillId="0" borderId="0" xfId="0" quotePrefix="1" applyFont="1" applyAlignment="1" applyProtection="1">
      <alignment horizontal="center"/>
      <protection hidden="1"/>
    </xf>
    <xf numFmtId="49" fontId="3" fillId="0" borderId="0" xfId="0" applyNumberFormat="1" applyFont="1" applyAlignment="1" applyProtection="1">
      <alignment horizontal="center" vertical="center"/>
      <protection hidden="1"/>
    </xf>
    <xf numFmtId="49" fontId="5" fillId="0" borderId="0" xfId="0" applyNumberFormat="1" applyFont="1" applyAlignment="1" applyProtection="1">
      <alignment horizontal="center" vertical="center"/>
      <protection hidden="1"/>
    </xf>
    <xf numFmtId="49" fontId="4" fillId="0" borderId="0" xfId="0" applyNumberFormat="1" applyFont="1" applyAlignment="1" applyProtection="1">
      <alignment horizontal="right" vertical="center"/>
      <protection hidden="1"/>
    </xf>
    <xf numFmtId="49" fontId="5" fillId="0" borderId="0" xfId="0" applyNumberFormat="1" applyFont="1" applyAlignment="1" applyProtection="1">
      <alignment vertical="center"/>
      <protection hidden="1"/>
    </xf>
    <xf numFmtId="0" fontId="40" fillId="0" borderId="0" xfId="0" applyFont="1" applyAlignment="1" applyProtection="1">
      <alignment vertical="center"/>
      <protection hidden="1"/>
    </xf>
    <xf numFmtId="0" fontId="23" fillId="9" borderId="0" xfId="0" applyFont="1" applyFill="1" applyBorder="1" applyAlignment="1" applyProtection="1">
      <alignment horizontal="center" vertical="center"/>
      <protection locked="0" hidden="1"/>
    </xf>
    <xf numFmtId="0" fontId="0" fillId="0" borderId="0" xfId="0" applyBorder="1" applyAlignment="1" applyProtection="1">
      <alignment horizontal="center"/>
    </xf>
    <xf numFmtId="0" fontId="4" fillId="2" borderId="57"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2" fillId="0" borderId="57" xfId="0" applyFont="1" applyBorder="1" applyAlignment="1" applyProtection="1">
      <alignment horizontal="center" vertical="center"/>
    </xf>
    <xf numFmtId="0" fontId="2" fillId="0" borderId="0" xfId="0" applyFont="1" applyBorder="1" applyAlignment="1" applyProtection="1">
      <alignment horizontal="center" vertical="center"/>
    </xf>
    <xf numFmtId="0" fontId="20" fillId="0" borderId="57" xfId="7" applyFont="1" applyBorder="1" applyAlignment="1" applyProtection="1">
      <alignment horizontal="center" vertical="center" wrapText="1"/>
    </xf>
    <xf numFmtId="0" fontId="20" fillId="0" borderId="0" xfId="7" applyFont="1" applyBorder="1" applyAlignment="1" applyProtection="1">
      <alignment horizontal="center" vertical="center" wrapText="1"/>
    </xf>
    <xf numFmtId="0" fontId="23" fillId="9" borderId="0" xfId="0" applyFont="1" applyFill="1" applyBorder="1" applyAlignment="1" applyProtection="1">
      <alignment horizontal="center" vertical="center"/>
    </xf>
    <xf numFmtId="0" fontId="25" fillId="0" borderId="0" xfId="0" applyFont="1" applyBorder="1" applyAlignment="1" applyProtection="1">
      <alignment horizontal="center" vertical="center"/>
    </xf>
    <xf numFmtId="0" fontId="2" fillId="0" borderId="2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58" xfId="0" applyFont="1" applyBorder="1" applyAlignment="1" applyProtection="1">
      <alignment horizontal="left" vertical="center" wrapText="1"/>
      <protection locked="0"/>
    </xf>
    <xf numFmtId="0" fontId="43" fillId="0" borderId="0" xfId="0" applyNumberFormat="1" applyFont="1" applyBorder="1" applyAlignment="1" applyProtection="1">
      <alignment horizontal="center" vertical="center" wrapText="1"/>
    </xf>
    <xf numFmtId="0" fontId="10" fillId="0" borderId="22"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5" fillId="0" borderId="0" xfId="0" quotePrefix="1" applyFont="1" applyBorder="1" applyAlignment="1" applyProtection="1">
      <alignment horizontal="center" vertical="center"/>
    </xf>
    <xf numFmtId="0" fontId="5" fillId="0" borderId="0" xfId="0" applyFont="1" applyBorder="1" applyAlignment="1" applyProtection="1">
      <alignment horizontal="center" vertical="center"/>
    </xf>
    <xf numFmtId="0" fontId="6" fillId="0" borderId="22" xfId="0" applyFont="1" applyBorder="1" applyAlignment="1" applyProtection="1">
      <alignment horizontal="left" vertical="center" wrapText="1"/>
      <protection hidden="1"/>
    </xf>
    <xf numFmtId="0" fontId="6" fillId="0" borderId="3" xfId="0" applyFont="1" applyBorder="1" applyAlignment="1" applyProtection="1">
      <alignment horizontal="left" vertical="center" wrapText="1"/>
      <protection hidden="1"/>
    </xf>
    <xf numFmtId="0" fontId="6" fillId="0" borderId="4" xfId="0" applyFont="1" applyBorder="1" applyAlignment="1" applyProtection="1">
      <alignment horizontal="left" vertical="center" wrapText="1"/>
      <protection hidden="1"/>
    </xf>
    <xf numFmtId="0" fontId="29" fillId="9" borderId="0" xfId="0" applyNumberFormat="1" applyFont="1" applyFill="1" applyBorder="1" applyAlignment="1" applyProtection="1">
      <alignment horizontal="center" vertical="center" wrapText="1"/>
    </xf>
    <xf numFmtId="49" fontId="30" fillId="0" borderId="0"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xf>
    <xf numFmtId="0" fontId="9" fillId="2" borderId="22" xfId="0" applyNumberFormat="1" applyFont="1" applyFill="1" applyBorder="1" applyAlignment="1" applyProtection="1">
      <alignment horizontal="center" vertical="center" wrapText="1"/>
    </xf>
    <xf numFmtId="0" fontId="9" fillId="2" borderId="3" xfId="0" applyNumberFormat="1" applyFont="1" applyFill="1" applyBorder="1" applyAlignment="1" applyProtection="1">
      <alignment horizontal="center" vertical="center" wrapText="1"/>
    </xf>
    <xf numFmtId="0" fontId="9" fillId="2" borderId="4" xfId="0" applyNumberFormat="1" applyFont="1" applyFill="1" applyBorder="1" applyAlignment="1" applyProtection="1">
      <alignment horizontal="center" vertical="center" wrapText="1"/>
    </xf>
    <xf numFmtId="0" fontId="17" fillId="0" borderId="0" xfId="0" applyNumberFormat="1" applyFont="1" applyBorder="1" applyAlignment="1" applyProtection="1">
      <alignment horizontal="left" vertical="center" indent="6"/>
    </xf>
    <xf numFmtId="0" fontId="9" fillId="2" borderId="26" xfId="0" applyNumberFormat="1" applyFont="1" applyFill="1" applyBorder="1" applyAlignment="1" applyProtection="1">
      <alignment horizontal="center" vertical="center" wrapText="1"/>
    </xf>
    <xf numFmtId="0" fontId="9" fillId="2" borderId="12" xfId="0" applyNumberFormat="1" applyFont="1" applyFill="1" applyBorder="1" applyAlignment="1" applyProtection="1">
      <alignment horizontal="center" vertical="center" wrapText="1"/>
    </xf>
    <xf numFmtId="49" fontId="9" fillId="2" borderId="17" xfId="0" applyNumberFormat="1" applyFont="1" applyFill="1" applyBorder="1" applyAlignment="1" applyProtection="1">
      <alignment horizontal="center" vertical="center" wrapText="1"/>
    </xf>
    <xf numFmtId="49" fontId="9" fillId="2" borderId="2" xfId="0" applyNumberFormat="1" applyFont="1" applyFill="1" applyBorder="1" applyAlignment="1" applyProtection="1">
      <alignment horizontal="center" vertical="center" wrapText="1"/>
    </xf>
    <xf numFmtId="49" fontId="6" fillId="0" borderId="0" xfId="0" applyNumberFormat="1" applyFont="1" applyBorder="1" applyAlignment="1" applyProtection="1">
      <alignment horizontal="center" vertical="center"/>
    </xf>
    <xf numFmtId="0" fontId="5" fillId="0" borderId="0" xfId="0" quotePrefix="1" applyFont="1" applyBorder="1" applyAlignment="1" applyProtection="1">
      <alignment horizontal="center" vertical="center"/>
      <protection hidden="1"/>
    </xf>
    <xf numFmtId="49" fontId="10" fillId="0" borderId="37" xfId="0" applyNumberFormat="1" applyFont="1" applyBorder="1" applyAlignment="1" applyProtection="1">
      <alignment horizontal="left" vertical="center"/>
      <protection locked="0"/>
    </xf>
    <xf numFmtId="49" fontId="10" fillId="0" borderId="12" xfId="0" applyNumberFormat="1" applyFont="1" applyBorder="1" applyAlignment="1" applyProtection="1">
      <alignment horizontal="left" vertical="center"/>
      <protection locked="0"/>
    </xf>
    <xf numFmtId="49" fontId="10" fillId="0" borderId="59" xfId="0" applyNumberFormat="1" applyFont="1" applyBorder="1" applyAlignment="1" applyProtection="1">
      <alignment horizontal="left" vertical="center"/>
      <protection locked="0"/>
    </xf>
    <xf numFmtId="49" fontId="10" fillId="0" borderId="60" xfId="0" applyNumberFormat="1" applyFont="1" applyBorder="1" applyAlignment="1" applyProtection="1">
      <alignment horizontal="left" vertical="center"/>
      <protection locked="0"/>
    </xf>
    <xf numFmtId="0" fontId="10" fillId="0" borderId="52" xfId="0" applyFont="1" applyBorder="1" applyAlignment="1" applyProtection="1">
      <alignment horizontal="left" vertical="top"/>
      <protection locked="0"/>
    </xf>
    <xf numFmtId="0" fontId="10" fillId="0" borderId="61" xfId="0" applyFont="1" applyBorder="1" applyAlignment="1" applyProtection="1">
      <alignment horizontal="left" vertical="top"/>
      <protection locked="0"/>
    </xf>
    <xf numFmtId="0" fontId="10" fillId="0" borderId="62" xfId="0" applyFont="1" applyBorder="1" applyAlignment="1" applyProtection="1">
      <alignment horizontal="left" vertical="top"/>
      <protection locked="0"/>
    </xf>
    <xf numFmtId="0" fontId="10" fillId="0" borderId="5"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0" fontId="5" fillId="0" borderId="16" xfId="0" applyFont="1" applyBorder="1" applyAlignment="1">
      <alignment horizontal="center" vertical="top" wrapText="1"/>
    </xf>
    <xf numFmtId="0" fontId="10" fillId="0" borderId="14" xfId="0" applyFont="1" applyBorder="1" applyAlignment="1" applyProtection="1">
      <alignment horizontal="left" vertical="top" wrapText="1"/>
      <protection locked="0"/>
    </xf>
    <xf numFmtId="0" fontId="5" fillId="0" borderId="18" xfId="0" quotePrefix="1" applyFont="1" applyBorder="1" applyAlignment="1" applyProtection="1">
      <alignment horizontal="center" vertical="center"/>
      <protection hidden="1"/>
    </xf>
    <xf numFmtId="0" fontId="0" fillId="0" borderId="0" xfId="0" applyAlignment="1" applyProtection="1">
      <alignment horizontal="center"/>
      <protection hidden="1"/>
    </xf>
    <xf numFmtId="0" fontId="5" fillId="0" borderId="0" xfId="0" quotePrefix="1" applyFont="1" applyAlignment="1" applyProtection="1">
      <alignment horizontal="center" vertical="center"/>
      <protection hidden="1"/>
    </xf>
    <xf numFmtId="0" fontId="10" fillId="3" borderId="63" xfId="0" applyFont="1" applyFill="1" applyBorder="1" applyAlignment="1" applyProtection="1">
      <alignment horizontal="left" vertical="top" wrapText="1"/>
      <protection locked="0"/>
    </xf>
    <xf numFmtId="0" fontId="10" fillId="3" borderId="64" xfId="0" applyFont="1" applyFill="1" applyBorder="1" applyAlignment="1" applyProtection="1">
      <alignment horizontal="left" vertical="top" wrapText="1"/>
      <protection locked="0"/>
    </xf>
    <xf numFmtId="0" fontId="10" fillId="3" borderId="65" xfId="0" applyFont="1" applyFill="1" applyBorder="1" applyAlignment="1" applyProtection="1">
      <alignment horizontal="left" vertical="top" wrapText="1"/>
      <protection locked="0"/>
    </xf>
    <xf numFmtId="49" fontId="5" fillId="0" borderId="0" xfId="0" quotePrefix="1" applyNumberFormat="1" applyFont="1" applyBorder="1" applyAlignment="1" applyProtection="1">
      <alignment horizontal="center" vertical="center"/>
    </xf>
    <xf numFmtId="0" fontId="6" fillId="0" borderId="19" xfId="0" applyFont="1" applyBorder="1" applyAlignment="1" applyProtection="1">
      <alignment horizontal="left" vertical="center" wrapText="1"/>
      <protection hidden="1"/>
    </xf>
    <xf numFmtId="0" fontId="6" fillId="0" borderId="33" xfId="0" applyFont="1" applyBorder="1" applyAlignment="1" applyProtection="1">
      <alignment horizontal="left" vertical="center" wrapText="1"/>
      <protection hidden="1"/>
    </xf>
    <xf numFmtId="0" fontId="6" fillId="0" borderId="66" xfId="0" applyFont="1" applyBorder="1" applyAlignment="1" applyProtection="1">
      <alignment horizontal="left" vertical="center" wrapText="1"/>
      <protection hidden="1"/>
    </xf>
    <xf numFmtId="0" fontId="16" fillId="0" borderId="0" xfId="0" applyFont="1" applyBorder="1" applyAlignment="1" applyProtection="1">
      <alignment horizontal="center" vertical="center" textRotation="90" wrapText="1"/>
    </xf>
    <xf numFmtId="49" fontId="10" fillId="0" borderId="26" xfId="0" applyNumberFormat="1" applyFont="1" applyBorder="1" applyAlignment="1" applyProtection="1">
      <alignment horizontal="left" wrapText="1"/>
      <protection locked="0"/>
    </xf>
    <xf numFmtId="49" fontId="10" fillId="0" borderId="67" xfId="0" applyNumberFormat="1" applyFont="1" applyBorder="1" applyAlignment="1" applyProtection="1">
      <alignment horizontal="left" wrapText="1"/>
      <protection locked="0"/>
    </xf>
    <xf numFmtId="49" fontId="10" fillId="0" borderId="22" xfId="0" applyNumberFormat="1" applyFont="1" applyBorder="1" applyAlignment="1" applyProtection="1">
      <alignment horizontal="left" wrapText="1"/>
      <protection locked="0"/>
    </xf>
    <xf numFmtId="49" fontId="10" fillId="0" borderId="58" xfId="0" applyNumberFormat="1" applyFont="1" applyBorder="1" applyAlignment="1" applyProtection="1">
      <alignment horizontal="left" wrapText="1"/>
      <protection locked="0"/>
    </xf>
    <xf numFmtId="0" fontId="6" fillId="0" borderId="22" xfId="0" applyNumberFormat="1" applyFont="1" applyBorder="1" applyAlignment="1" applyProtection="1">
      <alignment horizontal="left" wrapText="1"/>
    </xf>
    <xf numFmtId="0" fontId="6" fillId="0" borderId="3" xfId="0" applyNumberFormat="1" applyFont="1" applyBorder="1" applyAlignment="1" applyProtection="1">
      <alignment horizontal="left" wrapText="1"/>
    </xf>
    <xf numFmtId="0" fontId="19" fillId="2" borderId="26" xfId="0" applyNumberFormat="1" applyFont="1" applyFill="1" applyBorder="1" applyAlignment="1" applyProtection="1">
      <alignment horizontal="left" vertical="center" wrapText="1"/>
    </xf>
    <xf numFmtId="0" fontId="19" fillId="2" borderId="14" xfId="0" applyNumberFormat="1" applyFont="1" applyFill="1" applyBorder="1" applyAlignment="1" applyProtection="1">
      <alignment horizontal="left" vertical="center" wrapText="1"/>
    </xf>
    <xf numFmtId="0" fontId="0" fillId="0" borderId="0" xfId="0" applyBorder="1" applyAlignment="1">
      <alignment horizontal="center"/>
    </xf>
    <xf numFmtId="0" fontId="5" fillId="0" borderId="0" xfId="0" applyNumberFormat="1" applyFont="1" applyBorder="1" applyAlignment="1">
      <alignment horizontal="left" vertical="center" wrapText="1"/>
    </xf>
    <xf numFmtId="0" fontId="29" fillId="9" borderId="0" xfId="0" applyNumberFormat="1" applyFont="1" applyFill="1" applyBorder="1" applyAlignment="1">
      <alignment horizontal="center" vertical="center" wrapText="1"/>
    </xf>
    <xf numFmtId="0" fontId="9" fillId="2" borderId="22" xfId="0" applyNumberFormat="1" applyFont="1" applyFill="1" applyBorder="1" applyAlignment="1" applyProtection="1">
      <alignment horizontal="center" vertical="center"/>
    </xf>
    <xf numFmtId="0" fontId="9" fillId="2" borderId="4" xfId="0" applyNumberFormat="1" applyFont="1" applyFill="1" applyBorder="1" applyAlignment="1" applyProtection="1">
      <alignment horizontal="center" vertical="center"/>
    </xf>
    <xf numFmtId="0" fontId="5" fillId="0" borderId="0" xfId="0" quotePrefix="1" applyFont="1" applyBorder="1" applyAlignment="1" applyProtection="1">
      <alignment horizontal="center"/>
    </xf>
    <xf numFmtId="0" fontId="10" fillId="0" borderId="19" xfId="0" applyFont="1" applyBorder="1" applyAlignment="1" applyProtection="1">
      <alignment horizontal="left" vertical="top" wrapText="1"/>
      <protection locked="0"/>
    </xf>
    <xf numFmtId="0" fontId="10" fillId="0" borderId="33" xfId="0" applyFont="1" applyBorder="1" applyAlignment="1" applyProtection="1">
      <alignment horizontal="left" vertical="top" wrapText="1"/>
      <protection locked="0"/>
    </xf>
    <xf numFmtId="0" fontId="10" fillId="0" borderId="29" xfId="0" applyFont="1" applyBorder="1" applyAlignment="1" applyProtection="1">
      <alignment horizontal="left" vertical="top" wrapText="1"/>
      <protection locked="0"/>
    </xf>
    <xf numFmtId="0" fontId="10" fillId="0" borderId="66" xfId="0" applyFont="1" applyBorder="1" applyAlignment="1" applyProtection="1">
      <alignment horizontal="left" vertical="top" wrapText="1"/>
      <protection locked="0"/>
    </xf>
  </cellXfs>
  <cellStyles count="15">
    <cellStyle name="Comma" xfId="4" xr:uid="{00000000-0005-0000-0000-000004000000}"/>
    <cellStyle name="Comma [0]" xfId="5" xr:uid="{00000000-0005-0000-0000-000005000000}"/>
    <cellStyle name="Comma [0] 2" xfId="12" xr:uid="{00000000-0005-0000-0000-00000C000000}"/>
    <cellStyle name="Comma 2" xfId="11" xr:uid="{00000000-0005-0000-0000-00000B000000}"/>
    <cellStyle name="Comma 3" xfId="14" xr:uid="{00000000-0005-0000-0000-00000E000000}"/>
    <cellStyle name="Currency" xfId="2" xr:uid="{00000000-0005-0000-0000-000002000000}"/>
    <cellStyle name="Currency [0]" xfId="3" xr:uid="{00000000-0005-0000-0000-000003000000}"/>
    <cellStyle name="Currency [0] 2" xfId="10" xr:uid="{00000000-0005-0000-0000-00000A000000}"/>
    <cellStyle name="Currency 2" xfId="9" xr:uid="{00000000-0005-0000-0000-000009000000}"/>
    <cellStyle name="Currency 3" xfId="13" xr:uid="{00000000-0005-0000-0000-00000D000000}"/>
    <cellStyle name="Lien hypertexte" xfId="7" xr:uid="{00000000-0005-0000-0000-000007000000}"/>
    <cellStyle name="Normal" xfId="0" builtinId="0"/>
    <cellStyle name="Normal 2" xfId="6" xr:uid="{00000000-0005-0000-0000-000006000000}"/>
    <cellStyle name="Normal 3" xfId="8" xr:uid="{00000000-0005-0000-0000-000008000000}"/>
    <cellStyle name="Percent"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9525</xdr:rowOff>
    </xdr:from>
    <xdr:to>
      <xdr:col>1</xdr:col>
      <xdr:colOff>874001</xdr:colOff>
      <xdr:row>0</xdr:row>
      <xdr:rowOff>733425</xdr:rowOff>
    </xdr:to>
    <xdr:pic>
      <xdr:nvPicPr>
        <xdr:cNvPr id="6" name="Picture 13" descr="logo_final_AMF">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srcRect l="15423" t="23138" r="12951" b="34248"/>
        <a:stretch>
          <a:fillRect/>
        </a:stretch>
      </xdr:blipFill>
      <xdr:spPr bwMode="auto">
        <a:xfrm>
          <a:off x="57150" y="9525"/>
          <a:ext cx="1885950" cy="723900"/>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automobile@lautorite.qc.ca"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Validation"/>
  <dimension ref="A1"/>
  <sheetViews>
    <sheetView workbookViewId="0"/>
  </sheetViews>
  <sheetFormatPr baseColWidth="10" defaultColWidth="11.25" defaultRowHeight="14" x14ac:dyDescent="0.3"/>
  <sheetData/>
  <sheetProtection sheet="1" objects="1" scenarios="1"/>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0"/>
  <dimension ref="A1:Q58"/>
  <sheetViews>
    <sheetView workbookViewId="0">
      <selection activeCell="E13" sqref="E13"/>
    </sheetView>
  </sheetViews>
  <sheetFormatPr baseColWidth="10" defaultColWidth="11" defaultRowHeight="14" outlineLevelCol="1" x14ac:dyDescent="0.3"/>
  <cols>
    <col min="1" max="1" width="2.75" style="137" customWidth="1"/>
    <col min="2" max="2" width="0.83203125" style="137" customWidth="1"/>
    <col min="3" max="3" width="39.33203125" style="137" customWidth="1"/>
    <col min="4" max="4" width="3.5" style="137" bestFit="1" customWidth="1"/>
    <col min="5" max="9" width="10.75" style="137" customWidth="1"/>
    <col min="10" max="10" width="11" style="137"/>
    <col min="11" max="11" width="72.33203125" style="137" hidden="1" customWidth="1" outlineLevel="1"/>
    <col min="12" max="12" width="57.33203125" style="137" hidden="1" customWidth="1" outlineLevel="1"/>
    <col min="13" max="14" width="11" style="137" hidden="1" customWidth="1" outlineLevel="1"/>
    <col min="15" max="15" width="15" style="137" hidden="1" customWidth="1" outlineLevel="1"/>
    <col min="16" max="16" width="14.58203125" style="137" hidden="1" customWidth="1" outlineLevel="1"/>
    <col min="17" max="17" width="11" style="137" collapsed="1"/>
    <col min="18" max="16384" width="11" style="137"/>
  </cols>
  <sheetData>
    <row r="1" spans="1:16" ht="24" customHeight="1" x14ac:dyDescent="0.3">
      <c r="A1" s="306" t="s">
        <v>9</v>
      </c>
      <c r="B1" s="184"/>
      <c r="C1" s="206" t="str">
        <f>+IF(Langage=0,K1,L1)</f>
        <v>Nom de l'assureur :</v>
      </c>
      <c r="D1" s="144"/>
      <c r="E1" s="594">
        <f>'100'!B10</f>
        <v>0</v>
      </c>
      <c r="F1" s="595"/>
      <c r="G1" s="595"/>
      <c r="H1" s="595"/>
      <c r="I1" s="596"/>
      <c r="K1" s="137" t="s">
        <v>444</v>
      </c>
      <c r="L1" s="137" t="s">
        <v>294</v>
      </c>
    </row>
    <row r="2" spans="1:16" ht="24" customHeight="1" x14ac:dyDescent="0.3">
      <c r="A2" s="159"/>
      <c r="B2" s="19"/>
      <c r="C2" s="19"/>
      <c r="D2" s="19"/>
      <c r="E2" s="19"/>
      <c r="F2" s="19"/>
      <c r="G2" s="156"/>
      <c r="H2" s="156"/>
      <c r="I2" s="156"/>
    </row>
    <row r="3" spans="1:16" ht="40" customHeight="1" x14ac:dyDescent="0.3">
      <c r="A3" s="561" t="str">
        <f>+IF(Langage=0,K3,L3)</f>
        <v>VOITURES DE TOURISME
(tarifées par véhicule)</v>
      </c>
      <c r="B3" s="561"/>
      <c r="C3" s="561"/>
      <c r="D3" s="561"/>
      <c r="E3" s="561"/>
      <c r="F3" s="561"/>
      <c r="G3" s="561"/>
      <c r="H3" s="561"/>
      <c r="I3" s="561"/>
      <c r="K3" s="181" t="s">
        <v>445</v>
      </c>
      <c r="L3" s="181" t="s">
        <v>446</v>
      </c>
    </row>
    <row r="4" spans="1:16" ht="24" customHeight="1" x14ac:dyDescent="0.3">
      <c r="A4" s="159"/>
      <c r="B4" s="19"/>
      <c r="C4" s="19"/>
      <c r="D4" s="19"/>
      <c r="E4" s="19"/>
      <c r="F4" s="19"/>
      <c r="G4" s="156"/>
      <c r="H4" s="156"/>
      <c r="I4" s="156"/>
    </row>
    <row r="5" spans="1:16" ht="15" customHeight="1" x14ac:dyDescent="0.3">
      <c r="A5" s="167" t="s">
        <v>10</v>
      </c>
      <c r="B5" s="307"/>
      <c r="C5" s="308" t="str">
        <f>+IF(Langage=0,K5,L5)</f>
        <v>CRITÈRES DE TARIFICATION</v>
      </c>
      <c r="D5" s="309"/>
      <c r="E5" s="168"/>
      <c r="F5" s="168"/>
      <c r="G5" s="310"/>
      <c r="H5" s="310"/>
      <c r="I5" s="310"/>
      <c r="K5" s="91" t="s">
        <v>11</v>
      </c>
      <c r="L5" s="137" t="s">
        <v>447</v>
      </c>
    </row>
    <row r="6" spans="1:16" ht="12.75" customHeight="1" x14ac:dyDescent="0.3">
      <c r="A6" s="159"/>
      <c r="B6" s="182"/>
      <c r="C6" s="171"/>
      <c r="D6" s="171"/>
      <c r="E6" s="171"/>
      <c r="F6" s="171"/>
      <c r="G6" s="156"/>
      <c r="H6" s="156"/>
      <c r="I6" s="156"/>
    </row>
    <row r="7" spans="1:16" ht="15" customHeight="1" x14ac:dyDescent="0.3">
      <c r="A7" s="159"/>
      <c r="B7" s="182"/>
      <c r="C7" s="311" t="str">
        <f>+IF(Langage=0,K7,L7)</f>
        <v>Identifier par un X les critères utilisés pour la tarification des voitures de tourisme</v>
      </c>
      <c r="D7" s="162"/>
      <c r="E7" s="162"/>
      <c r="F7" s="162"/>
      <c r="G7" s="162"/>
      <c r="H7" s="156"/>
      <c r="I7" s="156"/>
      <c r="K7" s="311" t="s">
        <v>12</v>
      </c>
      <c r="L7" s="137" t="s">
        <v>448</v>
      </c>
    </row>
    <row r="8" spans="1:16" ht="15" customHeight="1" x14ac:dyDescent="0.3">
      <c r="A8" s="159"/>
      <c r="B8" s="182"/>
      <c r="C8" s="312" t="str">
        <f>+IF(Langage=0,K8,L8)</f>
        <v>ET</v>
      </c>
      <c r="D8" s="171"/>
      <c r="E8" s="162"/>
      <c r="F8" s="162"/>
      <c r="G8" s="156"/>
      <c r="H8" s="156"/>
      <c r="I8" s="156"/>
      <c r="K8" s="77" t="s">
        <v>13</v>
      </c>
      <c r="L8" s="137" t="s">
        <v>363</v>
      </c>
    </row>
    <row r="9" spans="1:16" ht="15" customHeight="1" x14ac:dyDescent="0.3">
      <c r="A9" s="159"/>
      <c r="B9" s="182"/>
      <c r="C9" s="311" t="str">
        <f>+IF(Langage=0,K9,L9)</f>
        <v>Indiquer si ce critère a été modifié au cours de l'année (excluant les modifications apportées aux tarifs)</v>
      </c>
      <c r="D9" s="162"/>
      <c r="E9" s="162"/>
      <c r="F9" s="162"/>
      <c r="G9" s="162"/>
      <c r="H9" s="162"/>
      <c r="I9" s="156"/>
      <c r="K9" s="311" t="s">
        <v>14</v>
      </c>
      <c r="L9" s="137" t="s">
        <v>449</v>
      </c>
    </row>
    <row r="10" spans="1:16" ht="12.75" customHeight="1" x14ac:dyDescent="0.3">
      <c r="A10" s="159"/>
      <c r="B10" s="19"/>
      <c r="C10" s="19"/>
      <c r="D10" s="19"/>
      <c r="E10" s="19"/>
      <c r="F10" s="19"/>
      <c r="G10" s="156"/>
      <c r="H10" s="156"/>
      <c r="I10" s="156"/>
    </row>
    <row r="11" spans="1:16" ht="22.5" customHeight="1" x14ac:dyDescent="0.3">
      <c r="A11" s="178"/>
      <c r="B11" s="216"/>
      <c r="C11" s="101" t="str">
        <f>+IF(Langage=0,K11,L11)</f>
        <v>CRITÈRES DE TARIFICATION</v>
      </c>
      <c r="D11" s="32"/>
      <c r="E11" s="102" t="str">
        <f>+IF(Langage=0,M11,N11)</f>
        <v>Utilisé ?</v>
      </c>
      <c r="F11" s="103" t="str">
        <f>+IF(Langage=0,O11,P11)</f>
        <v>Modifié en 2023 ?</v>
      </c>
      <c r="G11" s="163"/>
      <c r="H11" s="313"/>
      <c r="I11" s="313"/>
      <c r="K11" s="105" t="s">
        <v>11</v>
      </c>
      <c r="L11" s="137" t="s">
        <v>447</v>
      </c>
      <c r="M11" s="105" t="s">
        <v>15</v>
      </c>
      <c r="N11" s="137" t="s">
        <v>450</v>
      </c>
      <c r="O11" s="106" t="str">
        <f>"Modifié en "&amp;_AF&amp;" ?"</f>
        <v>Modifié en 2023 ?</v>
      </c>
      <c r="P11" s="314" t="str">
        <f>"Change in "&amp;_AF&amp;"?"</f>
        <v>Change in 2023?</v>
      </c>
    </row>
    <row r="12" spans="1:16" ht="22.5" customHeight="1" x14ac:dyDescent="0.3">
      <c r="A12" s="178"/>
      <c r="B12" s="216"/>
      <c r="C12" s="33"/>
      <c r="D12" s="34"/>
      <c r="E12" s="408" t="s">
        <v>107</v>
      </c>
      <c r="F12" s="408" t="s">
        <v>108</v>
      </c>
      <c r="G12" s="163"/>
      <c r="H12" s="313"/>
      <c r="I12" s="313"/>
    </row>
    <row r="13" spans="1:16" ht="15" customHeight="1" x14ac:dyDescent="0.3">
      <c r="A13" s="315"/>
      <c r="B13" s="301"/>
      <c r="C13" s="104" t="str">
        <f t="shared" ref="C13:C40" si="0">+IF(Langage=0,K13,L13)</f>
        <v>Âge</v>
      </c>
      <c r="D13" s="409" t="s">
        <v>64</v>
      </c>
      <c r="E13" s="502"/>
      <c r="F13" s="503"/>
      <c r="G13" s="316"/>
      <c r="H13" s="317"/>
      <c r="I13" s="317"/>
      <c r="K13" s="92" t="s">
        <v>16</v>
      </c>
      <c r="L13" s="137" t="s">
        <v>452</v>
      </c>
    </row>
    <row r="14" spans="1:16" ht="15" customHeight="1" x14ac:dyDescent="0.3">
      <c r="A14" s="315"/>
      <c r="B14" s="301"/>
      <c r="C14" s="104" t="str">
        <f t="shared" si="0"/>
        <v>Sexe</v>
      </c>
      <c r="D14" s="410" t="s">
        <v>157</v>
      </c>
      <c r="E14" s="502"/>
      <c r="F14" s="503"/>
      <c r="G14" s="316"/>
      <c r="H14" s="317"/>
      <c r="I14" s="317"/>
      <c r="K14" s="92" t="s">
        <v>17</v>
      </c>
      <c r="L14" s="137" t="s">
        <v>453</v>
      </c>
    </row>
    <row r="15" spans="1:16" ht="15" customHeight="1" x14ac:dyDescent="0.3">
      <c r="A15" s="315"/>
      <c r="B15" s="301"/>
      <c r="C15" s="104" t="str">
        <f t="shared" si="0"/>
        <v>État civil</v>
      </c>
      <c r="D15" s="410" t="s">
        <v>180</v>
      </c>
      <c r="E15" s="502"/>
      <c r="F15" s="503"/>
      <c r="G15" s="316"/>
      <c r="H15" s="317"/>
      <c r="I15" s="317"/>
      <c r="K15" s="92" t="s">
        <v>18</v>
      </c>
      <c r="L15" s="137" t="s">
        <v>454</v>
      </c>
    </row>
    <row r="16" spans="1:16" ht="15" customHeight="1" x14ac:dyDescent="0.3">
      <c r="A16" s="315"/>
      <c r="B16" s="301"/>
      <c r="C16" s="104" t="str">
        <f t="shared" si="0"/>
        <v>Pointage de stabilité financière (Credit Scoring)</v>
      </c>
      <c r="D16" s="410" t="s">
        <v>181</v>
      </c>
      <c r="E16" s="502"/>
      <c r="F16" s="503"/>
      <c r="G16" s="316"/>
      <c r="H16" s="317"/>
      <c r="I16" s="317"/>
      <c r="K16" s="92" t="s">
        <v>451</v>
      </c>
      <c r="L16" s="137" t="s">
        <v>455</v>
      </c>
    </row>
    <row r="17" spans="1:12" ht="22.5" customHeight="1" x14ac:dyDescent="0.3">
      <c r="A17" s="315"/>
      <c r="B17" s="301"/>
      <c r="C17" s="104" t="str">
        <f t="shared" si="0"/>
        <v>Permis de conduire (type de permis : apprenti, probatoire, permanent, etc.)</v>
      </c>
      <c r="D17" s="410" t="s">
        <v>182</v>
      </c>
      <c r="E17" s="502"/>
      <c r="F17" s="503"/>
      <c r="G17" s="316"/>
      <c r="H17" s="317"/>
      <c r="I17" s="317"/>
      <c r="K17" s="92" t="s">
        <v>19</v>
      </c>
      <c r="L17" s="137" t="s">
        <v>456</v>
      </c>
    </row>
    <row r="18" spans="1:12" ht="15" customHeight="1" x14ac:dyDescent="0.3">
      <c r="A18" s="315"/>
      <c r="B18" s="301"/>
      <c r="C18" s="104" t="str">
        <f t="shared" si="0"/>
        <v>Cours de conduite</v>
      </c>
      <c r="D18" s="410" t="s">
        <v>183</v>
      </c>
      <c r="E18" s="502"/>
      <c r="F18" s="503"/>
      <c r="G18" s="316"/>
      <c r="H18" s="317"/>
      <c r="I18" s="317"/>
      <c r="K18" s="92" t="s">
        <v>20</v>
      </c>
      <c r="L18" s="137" t="s">
        <v>457</v>
      </c>
    </row>
    <row r="19" spans="1:12" ht="22.5" customHeight="1" x14ac:dyDescent="0.3">
      <c r="A19" s="315"/>
      <c r="B19" s="301"/>
      <c r="C19" s="104" t="str">
        <f t="shared" si="0"/>
        <v>Expérience de conduite  (nombre d'années de détention d'un permis de conduire)</v>
      </c>
      <c r="D19" s="410" t="s">
        <v>184</v>
      </c>
      <c r="E19" s="502"/>
      <c r="F19" s="503"/>
      <c r="G19" s="316"/>
      <c r="H19" s="317"/>
      <c r="I19" s="317"/>
      <c r="K19" s="92" t="s">
        <v>21</v>
      </c>
      <c r="L19" s="137" t="s">
        <v>458</v>
      </c>
    </row>
    <row r="20" spans="1:12" ht="15" customHeight="1" x14ac:dyDescent="0.3">
      <c r="A20" s="315"/>
      <c r="B20" s="301"/>
      <c r="C20" s="104" t="str">
        <f t="shared" si="0"/>
        <v>Expérience d’infractions / condamnations</v>
      </c>
      <c r="D20" s="410" t="s">
        <v>185</v>
      </c>
      <c r="E20" s="502"/>
      <c r="F20" s="503"/>
      <c r="G20" s="316"/>
      <c r="H20" s="317"/>
      <c r="I20" s="317"/>
      <c r="K20" s="92" t="s">
        <v>22</v>
      </c>
      <c r="L20" s="137" t="s">
        <v>459</v>
      </c>
    </row>
    <row r="21" spans="1:12" ht="15" customHeight="1" x14ac:dyDescent="0.3">
      <c r="A21" s="315"/>
      <c r="B21" s="301"/>
      <c r="C21" s="104" t="str">
        <f t="shared" si="0"/>
        <v>Accidents responsables</v>
      </c>
      <c r="D21" s="410" t="s">
        <v>186</v>
      </c>
      <c r="E21" s="502"/>
      <c r="F21" s="503"/>
      <c r="G21" s="316"/>
      <c r="H21" s="317"/>
      <c r="I21" s="317"/>
      <c r="K21" s="92" t="s">
        <v>23</v>
      </c>
      <c r="L21" s="137" t="s">
        <v>460</v>
      </c>
    </row>
    <row r="22" spans="1:12" ht="15" customHeight="1" x14ac:dyDescent="0.3">
      <c r="A22" s="315"/>
      <c r="B22" s="301"/>
      <c r="C22" s="104" t="str">
        <f t="shared" si="0"/>
        <v xml:space="preserve">Accidents non-responsables    </v>
      </c>
      <c r="D22" s="410" t="s">
        <v>187</v>
      </c>
      <c r="E22" s="502"/>
      <c r="F22" s="503"/>
      <c r="G22" s="316"/>
      <c r="H22" s="317"/>
      <c r="I22" s="317"/>
      <c r="K22" s="92" t="s">
        <v>24</v>
      </c>
      <c r="L22" s="137" t="s">
        <v>461</v>
      </c>
    </row>
    <row r="23" spans="1:12" ht="15" customHeight="1" x14ac:dyDescent="0.3">
      <c r="A23" s="315"/>
      <c r="B23" s="301"/>
      <c r="C23" s="104" t="str">
        <f t="shared" si="0"/>
        <v>Autres sinistres</v>
      </c>
      <c r="D23" s="410" t="s">
        <v>65</v>
      </c>
      <c r="E23" s="502"/>
      <c r="F23" s="503"/>
      <c r="G23" s="316"/>
      <c r="H23" s="317"/>
      <c r="I23" s="317"/>
      <c r="K23" s="92" t="s">
        <v>25</v>
      </c>
      <c r="L23" s="137" t="s">
        <v>462</v>
      </c>
    </row>
    <row r="24" spans="1:12" ht="15" customHeight="1" x14ac:dyDescent="0.3">
      <c r="A24" s="315"/>
      <c r="B24" s="301"/>
      <c r="C24" s="104" t="str">
        <f t="shared" si="0"/>
        <v>Profession / occupation / membre d'un groupe</v>
      </c>
      <c r="D24" s="410" t="s">
        <v>173</v>
      </c>
      <c r="E24" s="502"/>
      <c r="F24" s="503"/>
      <c r="G24" s="316"/>
      <c r="H24" s="317"/>
      <c r="I24" s="317"/>
      <c r="K24" s="92" t="s">
        <v>26</v>
      </c>
      <c r="L24" s="137" t="s">
        <v>463</v>
      </c>
    </row>
    <row r="25" spans="1:12" ht="15" customHeight="1" x14ac:dyDescent="0.3">
      <c r="A25" s="315"/>
      <c r="B25" s="301"/>
      <c r="C25" s="104" t="str">
        <f t="shared" si="0"/>
        <v>Conducteur occasionnel</v>
      </c>
      <c r="D25" s="410" t="s">
        <v>188</v>
      </c>
      <c r="E25" s="502"/>
      <c r="F25" s="503"/>
      <c r="G25" s="316"/>
      <c r="H25" s="317"/>
      <c r="I25" s="317"/>
      <c r="K25" s="92" t="s">
        <v>27</v>
      </c>
      <c r="L25" s="137" t="s">
        <v>464</v>
      </c>
    </row>
    <row r="26" spans="1:12" ht="15" customHeight="1" x14ac:dyDescent="0.3">
      <c r="A26" s="315"/>
      <c r="B26" s="301"/>
      <c r="C26" s="104" t="str">
        <f t="shared" si="0"/>
        <v>Localisation</v>
      </c>
      <c r="D26" s="410" t="s">
        <v>189</v>
      </c>
      <c r="E26" s="502"/>
      <c r="F26" s="503"/>
      <c r="G26" s="316"/>
      <c r="H26" s="317"/>
      <c r="I26" s="317"/>
      <c r="K26" s="92" t="s">
        <v>28</v>
      </c>
      <c r="L26" s="137" t="s">
        <v>465</v>
      </c>
    </row>
    <row r="27" spans="1:12" ht="15" customHeight="1" x14ac:dyDescent="0.3">
      <c r="A27" s="315"/>
      <c r="B27" s="301"/>
      <c r="C27" s="104" t="str">
        <f t="shared" si="0"/>
        <v>Utilisation du véhicule</v>
      </c>
      <c r="D27" s="410" t="s">
        <v>190</v>
      </c>
      <c r="E27" s="502"/>
      <c r="F27" s="503"/>
      <c r="G27" s="316"/>
      <c r="H27" s="317"/>
      <c r="I27" s="317"/>
      <c r="K27" s="92" t="s">
        <v>29</v>
      </c>
      <c r="L27" s="137" t="s">
        <v>466</v>
      </c>
    </row>
    <row r="28" spans="1:12" ht="15" customHeight="1" x14ac:dyDescent="0.3">
      <c r="A28" s="315"/>
      <c r="B28" s="301"/>
      <c r="C28" s="104" t="str">
        <f t="shared" si="0"/>
        <v>Kilométrage</v>
      </c>
      <c r="D28" s="410" t="s">
        <v>191</v>
      </c>
      <c r="E28" s="502"/>
      <c r="F28" s="503"/>
      <c r="G28" s="316"/>
      <c r="H28" s="317"/>
      <c r="I28" s="317"/>
      <c r="K28" s="92" t="s">
        <v>30</v>
      </c>
      <c r="L28" s="137" t="s">
        <v>467</v>
      </c>
    </row>
    <row r="29" spans="1:12" ht="15" customHeight="1" x14ac:dyDescent="0.3">
      <c r="A29" s="315"/>
      <c r="B29" s="301"/>
      <c r="C29" s="104" t="str">
        <f t="shared" si="0"/>
        <v>Utilisation hors Québec</v>
      </c>
      <c r="D29" s="410" t="s">
        <v>192</v>
      </c>
      <c r="E29" s="502"/>
      <c r="F29" s="503"/>
      <c r="G29" s="316"/>
      <c r="H29" s="317"/>
      <c r="I29" s="317"/>
      <c r="K29" s="92" t="s">
        <v>31</v>
      </c>
      <c r="L29" s="137" t="s">
        <v>468</v>
      </c>
    </row>
    <row r="30" spans="1:12" ht="15" customHeight="1" x14ac:dyDescent="0.3">
      <c r="A30" s="315"/>
      <c r="B30" s="301"/>
      <c r="C30" s="104" t="str">
        <f t="shared" si="0"/>
        <v>Système de protection contre le vol</v>
      </c>
      <c r="D30" s="410" t="s">
        <v>193</v>
      </c>
      <c r="E30" s="502"/>
      <c r="F30" s="503"/>
      <c r="G30" s="316"/>
      <c r="H30" s="317"/>
      <c r="I30" s="317"/>
      <c r="K30" s="92" t="s">
        <v>32</v>
      </c>
      <c r="L30" s="137" t="s">
        <v>469</v>
      </c>
    </row>
    <row r="31" spans="1:12" ht="22.5" customHeight="1" x14ac:dyDescent="0.3">
      <c r="A31" s="315"/>
      <c r="B31" s="301"/>
      <c r="C31" s="104" t="str">
        <f t="shared" si="0"/>
        <v>Marque / année / modèle de véhicule (table de groupes de véhicule)</v>
      </c>
      <c r="D31" s="410" t="s">
        <v>194</v>
      </c>
      <c r="E31" s="502"/>
      <c r="F31" s="503"/>
      <c r="G31" s="317"/>
      <c r="H31" s="317"/>
      <c r="I31" s="317"/>
      <c r="K31" s="92" t="s">
        <v>33</v>
      </c>
      <c r="L31" s="137" t="s">
        <v>470</v>
      </c>
    </row>
    <row r="32" spans="1:12" ht="15" customHeight="1" x14ac:dyDescent="0.3">
      <c r="A32" s="315"/>
      <c r="B32" s="301"/>
      <c r="C32" s="104" t="str">
        <f t="shared" si="0"/>
        <v>Couverture complète (chap, A, B et avenants)</v>
      </c>
      <c r="D32" s="410" t="s">
        <v>195</v>
      </c>
      <c r="E32" s="502"/>
      <c r="F32" s="503"/>
      <c r="G32" s="317"/>
      <c r="H32" s="317"/>
      <c r="I32" s="317"/>
      <c r="K32" s="92" t="s">
        <v>34</v>
      </c>
      <c r="L32" s="137" t="s">
        <v>471</v>
      </c>
    </row>
    <row r="33" spans="1:12" ht="15" customHeight="1" x14ac:dyDescent="0.3">
      <c r="A33" s="315"/>
      <c r="B33" s="301"/>
      <c r="C33" s="104" t="str">
        <f t="shared" si="0"/>
        <v xml:space="preserve">Pluralité de véhicules </v>
      </c>
      <c r="D33" s="410" t="s">
        <v>66</v>
      </c>
      <c r="E33" s="502"/>
      <c r="F33" s="503"/>
      <c r="G33" s="317"/>
      <c r="H33" s="317"/>
      <c r="I33" s="317"/>
      <c r="K33" s="92" t="s">
        <v>35</v>
      </c>
      <c r="L33" s="137" t="s">
        <v>472</v>
      </c>
    </row>
    <row r="34" spans="1:12" ht="15" customHeight="1" x14ac:dyDescent="0.3">
      <c r="A34" s="315"/>
      <c r="B34" s="301"/>
      <c r="C34" s="104" t="str">
        <f t="shared" si="0"/>
        <v>Renouvellements</v>
      </c>
      <c r="D34" s="410" t="s">
        <v>158</v>
      </c>
      <c r="E34" s="502"/>
      <c r="F34" s="503"/>
      <c r="G34" s="317"/>
      <c r="H34" s="317"/>
      <c r="I34" s="317"/>
      <c r="K34" s="92" t="s">
        <v>36</v>
      </c>
      <c r="L34" s="137" t="s">
        <v>473</v>
      </c>
    </row>
    <row r="35" spans="1:12" ht="15" customHeight="1" x14ac:dyDescent="0.3">
      <c r="A35" s="315"/>
      <c r="B35" s="301"/>
      <c r="C35" s="104" t="str">
        <f t="shared" si="0"/>
        <v>Pluralité de contrats (exemple : auto &amp; habitation)</v>
      </c>
      <c r="D35" s="410" t="s">
        <v>159</v>
      </c>
      <c r="E35" s="502"/>
      <c r="F35" s="503"/>
      <c r="G35" s="317"/>
      <c r="H35" s="317"/>
      <c r="I35" s="317"/>
      <c r="K35" s="92" t="s">
        <v>37</v>
      </c>
      <c r="L35" s="137" t="s">
        <v>474</v>
      </c>
    </row>
    <row r="36" spans="1:12" ht="15" customHeight="1" x14ac:dyDescent="0.3">
      <c r="A36" s="315"/>
      <c r="B36" s="301"/>
      <c r="C36" s="104" t="str">
        <f t="shared" si="0"/>
        <v>Agriculteurs</v>
      </c>
      <c r="D36" s="410" t="s">
        <v>160</v>
      </c>
      <c r="E36" s="502"/>
      <c r="F36" s="503"/>
      <c r="G36" s="317"/>
      <c r="H36" s="317"/>
      <c r="I36" s="317"/>
      <c r="K36" s="92" t="s">
        <v>38</v>
      </c>
      <c r="L36" s="137" t="s">
        <v>475</v>
      </c>
    </row>
    <row r="37" spans="1:12" ht="15" customHeight="1" x14ac:dyDescent="0.3">
      <c r="A37" s="315"/>
      <c r="B37" s="301"/>
      <c r="C37" s="104" t="str">
        <f t="shared" si="0"/>
        <v>Étudiants / jeunes à la maison</v>
      </c>
      <c r="D37" s="410" t="s">
        <v>161</v>
      </c>
      <c r="E37" s="502"/>
      <c r="F37" s="503"/>
      <c r="G37" s="317"/>
      <c r="H37" s="317"/>
      <c r="I37" s="317"/>
      <c r="K37" s="92" t="s">
        <v>39</v>
      </c>
      <c r="L37" s="137" t="s">
        <v>476</v>
      </c>
    </row>
    <row r="38" spans="1:12" ht="15" customHeight="1" x14ac:dyDescent="0.3">
      <c r="A38" s="315"/>
      <c r="B38" s="301"/>
      <c r="C38" s="104" t="str">
        <f t="shared" si="0"/>
        <v>Retraités</v>
      </c>
      <c r="D38" s="410" t="s">
        <v>162</v>
      </c>
      <c r="E38" s="502"/>
      <c r="F38" s="503"/>
      <c r="G38" s="317"/>
      <c r="H38" s="317"/>
      <c r="I38" s="317"/>
      <c r="K38" s="92" t="s">
        <v>40</v>
      </c>
      <c r="L38" s="137" t="s">
        <v>477</v>
      </c>
    </row>
    <row r="39" spans="1:12" ht="15" customHeight="1" x14ac:dyDescent="0.3">
      <c r="A39" s="315"/>
      <c r="B39" s="301"/>
      <c r="C39" s="104" t="str">
        <f t="shared" si="0"/>
        <v>Internet</v>
      </c>
      <c r="D39" s="410" t="s">
        <v>196</v>
      </c>
      <c r="E39" s="504"/>
      <c r="F39" s="505"/>
      <c r="G39" s="317"/>
      <c r="H39" s="317"/>
      <c r="I39" s="317"/>
      <c r="K39" s="92" t="s">
        <v>41</v>
      </c>
      <c r="L39" s="137" t="s">
        <v>41</v>
      </c>
    </row>
    <row r="40" spans="1:12" ht="15" customHeight="1" x14ac:dyDescent="0.3">
      <c r="A40" s="178"/>
      <c r="B40" s="293"/>
      <c r="C40" s="436" t="str">
        <f t="shared" si="0"/>
        <v>Autres critères ou rabais? Veuillez préciser.</v>
      </c>
      <c r="D40" s="35"/>
      <c r="E40" s="411"/>
      <c r="F40" s="412"/>
      <c r="G40" s="187"/>
      <c r="H40" s="187"/>
      <c r="I40" s="187"/>
      <c r="K40" s="92" t="s">
        <v>42</v>
      </c>
      <c r="L40" s="137" t="s">
        <v>478</v>
      </c>
    </row>
    <row r="41" spans="1:12" ht="15" customHeight="1" x14ac:dyDescent="0.3">
      <c r="A41" s="178"/>
      <c r="B41" s="293"/>
      <c r="C41" s="506"/>
      <c r="D41" s="435">
        <v>100</v>
      </c>
      <c r="E41" s="502"/>
      <c r="F41" s="503"/>
      <c r="G41" s="187"/>
      <c r="H41" s="187"/>
      <c r="I41" s="187"/>
    </row>
    <row r="42" spans="1:12" ht="15" customHeight="1" x14ac:dyDescent="0.3">
      <c r="A42" s="178"/>
      <c r="B42" s="293"/>
      <c r="C42" s="506"/>
      <c r="D42" s="435">
        <v>101</v>
      </c>
      <c r="E42" s="502"/>
      <c r="F42" s="503"/>
      <c r="G42" s="187"/>
      <c r="H42" s="187"/>
      <c r="I42" s="187"/>
    </row>
    <row r="43" spans="1:12" ht="15" customHeight="1" x14ac:dyDescent="0.3">
      <c r="A43" s="178"/>
      <c r="B43" s="293"/>
      <c r="C43" s="506"/>
      <c r="D43" s="435">
        <v>102</v>
      </c>
      <c r="E43" s="502"/>
      <c r="F43" s="503"/>
      <c r="G43" s="187"/>
      <c r="H43" s="187"/>
      <c r="I43" s="187"/>
    </row>
    <row r="44" spans="1:12" ht="15" customHeight="1" x14ac:dyDescent="0.3">
      <c r="A44" s="178"/>
      <c r="B44" s="293"/>
      <c r="C44" s="506"/>
      <c r="D44" s="435">
        <v>103</v>
      </c>
      <c r="E44" s="502"/>
      <c r="F44" s="503"/>
      <c r="G44" s="187"/>
      <c r="H44" s="187"/>
      <c r="I44" s="187"/>
    </row>
    <row r="45" spans="1:12" ht="15" customHeight="1" x14ac:dyDescent="0.3">
      <c r="A45" s="178"/>
      <c r="B45" s="293"/>
      <c r="C45" s="506"/>
      <c r="D45" s="435">
        <v>104</v>
      </c>
      <c r="E45" s="502"/>
      <c r="F45" s="503"/>
      <c r="G45" s="187"/>
      <c r="H45" s="187"/>
      <c r="I45" s="187"/>
    </row>
    <row r="46" spans="1:12" ht="15" customHeight="1" x14ac:dyDescent="0.3">
      <c r="A46" s="178"/>
      <c r="B46" s="293"/>
      <c r="C46" s="506"/>
      <c r="D46" s="435">
        <v>105</v>
      </c>
      <c r="E46" s="502"/>
      <c r="F46" s="503"/>
      <c r="G46" s="187"/>
      <c r="H46" s="187"/>
      <c r="I46" s="187"/>
    </row>
    <row r="47" spans="1:12" ht="15" customHeight="1" x14ac:dyDescent="0.3">
      <c r="A47" s="178"/>
      <c r="B47" s="293"/>
      <c r="C47" s="506"/>
      <c r="D47" s="435">
        <v>106</v>
      </c>
      <c r="E47" s="502"/>
      <c r="F47" s="503"/>
      <c r="G47" s="187"/>
      <c r="H47" s="187"/>
      <c r="I47" s="187"/>
    </row>
    <row r="48" spans="1:12" ht="15" customHeight="1" x14ac:dyDescent="0.3">
      <c r="A48" s="178"/>
      <c r="B48" s="293"/>
      <c r="C48" s="506"/>
      <c r="D48" s="435">
        <v>107</v>
      </c>
      <c r="E48" s="502"/>
      <c r="F48" s="503"/>
      <c r="G48" s="187"/>
      <c r="H48" s="187"/>
      <c r="I48" s="187"/>
    </row>
    <row r="49" spans="1:9" ht="15" customHeight="1" x14ac:dyDescent="0.3">
      <c r="A49" s="178"/>
      <c r="B49" s="293"/>
      <c r="C49" s="506"/>
      <c r="D49" s="435">
        <v>108</v>
      </c>
      <c r="E49" s="502"/>
      <c r="F49" s="503"/>
      <c r="G49" s="187"/>
      <c r="H49" s="187"/>
      <c r="I49" s="187"/>
    </row>
    <row r="50" spans="1:9" ht="15" customHeight="1" x14ac:dyDescent="0.3">
      <c r="A50" s="178"/>
      <c r="B50" s="293"/>
      <c r="C50" s="506"/>
      <c r="D50" s="435">
        <v>109</v>
      </c>
      <c r="E50" s="502"/>
      <c r="F50" s="503"/>
      <c r="G50" s="187"/>
      <c r="H50" s="187"/>
      <c r="I50" s="187"/>
    </row>
    <row r="51" spans="1:9" ht="15" customHeight="1" x14ac:dyDescent="0.3">
      <c r="A51" s="178"/>
      <c r="B51" s="293"/>
      <c r="C51" s="506"/>
      <c r="D51" s="435">
        <v>110</v>
      </c>
      <c r="E51" s="502"/>
      <c r="F51" s="503"/>
      <c r="G51" s="187"/>
      <c r="H51" s="187"/>
      <c r="I51" s="187"/>
    </row>
    <row r="52" spans="1:9" ht="15" customHeight="1" x14ac:dyDescent="0.3">
      <c r="A52" s="178"/>
      <c r="B52" s="293"/>
      <c r="C52" s="506"/>
      <c r="D52" s="435">
        <v>111</v>
      </c>
      <c r="E52" s="502"/>
      <c r="F52" s="503"/>
      <c r="G52" s="187"/>
      <c r="H52" s="187"/>
      <c r="I52" s="187"/>
    </row>
    <row r="53" spans="1:9" ht="15" customHeight="1" x14ac:dyDescent="0.3">
      <c r="A53" s="178"/>
      <c r="B53" s="293"/>
      <c r="C53" s="506"/>
      <c r="D53" s="435">
        <v>112</v>
      </c>
      <c r="E53" s="502"/>
      <c r="F53" s="503"/>
      <c r="G53" s="187"/>
      <c r="H53" s="187"/>
      <c r="I53" s="187"/>
    </row>
    <row r="54" spans="1:9" ht="15" customHeight="1" x14ac:dyDescent="0.3">
      <c r="A54" s="178"/>
      <c r="B54" s="293"/>
      <c r="C54" s="506"/>
      <c r="D54" s="435">
        <v>113</v>
      </c>
      <c r="E54" s="502"/>
      <c r="F54" s="503"/>
      <c r="G54" s="187"/>
      <c r="H54" s="187"/>
      <c r="I54" s="187"/>
    </row>
    <row r="55" spans="1:9" ht="15" customHeight="1" x14ac:dyDescent="0.3">
      <c r="A55" s="178"/>
      <c r="B55" s="293"/>
      <c r="C55" s="506"/>
      <c r="D55" s="435">
        <v>114</v>
      </c>
      <c r="E55" s="502"/>
      <c r="F55" s="503"/>
      <c r="G55" s="187"/>
      <c r="H55" s="187"/>
      <c r="I55" s="187"/>
    </row>
    <row r="56" spans="1:9" ht="15" customHeight="1" x14ac:dyDescent="0.3">
      <c r="A56" s="178"/>
      <c r="B56" s="293"/>
      <c r="C56" s="507"/>
      <c r="D56" s="435">
        <v>115</v>
      </c>
      <c r="E56" s="504"/>
      <c r="F56" s="505"/>
      <c r="G56" s="187"/>
      <c r="H56" s="187"/>
      <c r="I56" s="187"/>
    </row>
    <row r="57" spans="1:9" x14ac:dyDescent="0.3">
      <c r="A57" s="178"/>
      <c r="B57" s="293"/>
      <c r="C57" s="318"/>
      <c r="D57" s="318"/>
      <c r="E57" s="319"/>
      <c r="F57" s="319"/>
      <c r="G57" s="187"/>
      <c r="H57" s="187"/>
      <c r="I57" s="187"/>
    </row>
    <row r="58" spans="1:9" x14ac:dyDescent="0.3">
      <c r="A58" s="540" t="s">
        <v>672</v>
      </c>
      <c r="B58" s="540"/>
      <c r="C58" s="540"/>
      <c r="D58" s="540"/>
      <c r="E58" s="540"/>
      <c r="F58" s="540"/>
      <c r="G58" s="540"/>
      <c r="H58" s="540"/>
      <c r="I58" s="540"/>
    </row>
  </sheetData>
  <sheetProtection algorithmName="SHA-512" hashValue="wst5Q0BJFB6Cm1ey4V3/yv0SzjuuaaFSKnCwOpK82ovHKyUaZG18ODrDICgPepxGDFaJFgSCHkjUKhwqUKqRBw==" saltValue="fkBplOwwezrrYwglNfwu9A==" spinCount="100000" sheet="1" selectLockedCells="1"/>
  <mergeCells count="3">
    <mergeCell ref="E1:I1"/>
    <mergeCell ref="A3:I3"/>
    <mergeCell ref="A58:I58"/>
  </mergeCells>
  <pageMargins left="0.7" right="0.7" top="0.75" bottom="0.75" header="0.3" footer="0.3"/>
  <pageSetup scale="7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1"/>
  <dimension ref="A1:Q64"/>
  <sheetViews>
    <sheetView workbookViewId="0">
      <selection activeCell="E11" sqref="E11"/>
    </sheetView>
  </sheetViews>
  <sheetFormatPr baseColWidth="10" defaultColWidth="11" defaultRowHeight="14" outlineLevelCol="1" x14ac:dyDescent="0.3"/>
  <cols>
    <col min="1" max="1" width="2.75" style="137" customWidth="1"/>
    <col min="2" max="2" width="0.83203125" style="137" customWidth="1"/>
    <col min="3" max="3" width="39.33203125" style="137" customWidth="1"/>
    <col min="4" max="4" width="3.5" style="137" bestFit="1" customWidth="1"/>
    <col min="5" max="9" width="10.75" style="137" customWidth="1"/>
    <col min="10" max="10" width="11" style="137"/>
    <col min="11" max="11" width="85.33203125" style="137" hidden="1" customWidth="1" outlineLevel="1"/>
    <col min="12" max="12" width="127.25" style="137" hidden="1" customWidth="1" outlineLevel="1"/>
    <col min="13" max="14" width="11" style="137" hidden="1" customWidth="1" outlineLevel="1"/>
    <col min="15" max="15" width="16.5" style="137" hidden="1" customWidth="1" outlineLevel="1"/>
    <col min="16" max="16" width="15.5" style="137" hidden="1" customWidth="1" outlineLevel="1"/>
    <col min="17" max="17" width="11" style="137" collapsed="1"/>
    <col min="18" max="16384" width="11" style="137"/>
  </cols>
  <sheetData>
    <row r="1" spans="1:16" ht="24" customHeight="1" x14ac:dyDescent="0.3">
      <c r="A1" s="306" t="s">
        <v>9</v>
      </c>
      <c r="B1" s="184"/>
      <c r="C1" s="206" t="str">
        <f>+IF(Langage=0,K1,L1)</f>
        <v>Nom de l'assureur :</v>
      </c>
      <c r="D1" s="144"/>
      <c r="E1" s="594">
        <f>'100'!B10</f>
        <v>0</v>
      </c>
      <c r="F1" s="595"/>
      <c r="G1" s="595"/>
      <c r="H1" s="595"/>
      <c r="I1" s="596"/>
      <c r="K1" s="137" t="s">
        <v>1</v>
      </c>
      <c r="L1" s="137" t="s">
        <v>294</v>
      </c>
    </row>
    <row r="2" spans="1:16" ht="24" customHeight="1" x14ac:dyDescent="0.3">
      <c r="A2" s="159"/>
      <c r="B2" s="19"/>
      <c r="C2" s="19"/>
      <c r="D2" s="19"/>
      <c r="E2" s="19"/>
      <c r="F2" s="19"/>
      <c r="G2" s="156"/>
      <c r="H2" s="156"/>
      <c r="I2" s="156"/>
    </row>
    <row r="3" spans="1:16" ht="15" customHeight="1" x14ac:dyDescent="0.3">
      <c r="A3" s="196" t="s">
        <v>43</v>
      </c>
      <c r="B3" s="320"/>
      <c r="C3" s="191" t="str">
        <f>+IF(Langage=0,K3,L3)</f>
        <v>AVENANTS</v>
      </c>
      <c r="D3" s="321"/>
      <c r="E3" s="320"/>
      <c r="F3" s="320"/>
      <c r="G3" s="198"/>
      <c r="H3" s="198"/>
      <c r="I3" s="198"/>
      <c r="K3" s="68" t="s">
        <v>44</v>
      </c>
      <c r="L3" s="137" t="s">
        <v>481</v>
      </c>
    </row>
    <row r="4" spans="1:16" ht="12.75" customHeight="1" x14ac:dyDescent="0.3">
      <c r="A4" s="158"/>
      <c r="B4" s="322"/>
      <c r="C4" s="322"/>
      <c r="D4" s="322"/>
      <c r="E4" s="322"/>
      <c r="F4" s="322"/>
      <c r="G4" s="201"/>
      <c r="H4" s="201"/>
      <c r="I4" s="201"/>
    </row>
    <row r="5" spans="1:16" ht="15" customHeight="1" x14ac:dyDescent="0.3">
      <c r="A5" s="158"/>
      <c r="B5" s="322"/>
      <c r="C5" s="323" t="str">
        <f>+IF(Langage=0,K5,L5)</f>
        <v>Identifier par un X les avenants utilisés pour la tarification des voitures de tourisme</v>
      </c>
      <c r="D5" s="324"/>
      <c r="E5" s="324"/>
      <c r="F5" s="324"/>
      <c r="G5" s="324"/>
      <c r="H5" s="201"/>
      <c r="I5" s="201"/>
      <c r="K5" s="77" t="s">
        <v>482</v>
      </c>
      <c r="L5" s="137" t="s">
        <v>483</v>
      </c>
    </row>
    <row r="6" spans="1:16" ht="15" customHeight="1" x14ac:dyDescent="0.3">
      <c r="A6" s="159"/>
      <c r="B6" s="19"/>
      <c r="C6" s="325" t="str">
        <f>+IF(Langage=0,K6,L6)</f>
        <v>ET</v>
      </c>
      <c r="D6" s="171"/>
      <c r="E6" s="162"/>
      <c r="F6" s="162"/>
      <c r="G6" s="156"/>
      <c r="H6" s="156"/>
      <c r="I6" s="156"/>
      <c r="K6" s="326" t="s">
        <v>13</v>
      </c>
      <c r="L6" s="302" t="s">
        <v>363</v>
      </c>
    </row>
    <row r="7" spans="1:16" ht="15" customHeight="1" x14ac:dyDescent="0.3">
      <c r="A7" s="159"/>
      <c r="B7" s="19"/>
      <c r="C7" s="323" t="str">
        <f>+IF(Langage=0,K7,L7)</f>
        <v>Indiquer si ce critère a été modifié au cours de l'année (excluant les modifications apportées aux tarifs)</v>
      </c>
      <c r="D7" s="162"/>
      <c r="E7" s="162"/>
      <c r="F7" s="162"/>
      <c r="G7" s="162"/>
      <c r="H7" s="162"/>
      <c r="I7" s="156"/>
      <c r="K7" s="77" t="s">
        <v>14</v>
      </c>
      <c r="L7" s="137" t="s">
        <v>484</v>
      </c>
    </row>
    <row r="8" spans="1:16" ht="12.75" customHeight="1" x14ac:dyDescent="0.3">
      <c r="A8" s="159"/>
      <c r="B8" s="19"/>
      <c r="C8" s="19"/>
      <c r="D8" s="19"/>
      <c r="E8" s="19"/>
      <c r="F8" s="19"/>
      <c r="G8" s="156"/>
      <c r="H8" s="156"/>
      <c r="I8" s="156"/>
    </row>
    <row r="9" spans="1:16" ht="22.5" customHeight="1" x14ac:dyDescent="0.3">
      <c r="A9" s="178"/>
      <c r="B9" s="216"/>
      <c r="C9" s="101" t="str">
        <f>+IF(Langage=0,K9,L9)</f>
        <v xml:space="preserve">AVENANTS (F.A.Q.)                   </v>
      </c>
      <c r="D9" s="32"/>
      <c r="E9" s="450" t="str">
        <f>+IF(Langage=0,M9,N9)</f>
        <v>Utilisé ?</v>
      </c>
      <c r="F9" s="107" t="str">
        <f>+IF(Langage=0,O9,P9)</f>
        <v>Modifié en 2023 ?</v>
      </c>
      <c r="G9" s="327"/>
      <c r="H9" s="327"/>
      <c r="I9" s="327"/>
      <c r="K9" s="109" t="s">
        <v>45</v>
      </c>
      <c r="L9" s="302" t="s">
        <v>485</v>
      </c>
      <c r="M9" s="302" t="s">
        <v>15</v>
      </c>
      <c r="N9" s="302" t="s">
        <v>450</v>
      </c>
      <c r="O9" s="106" t="str">
        <f>"Modifié en "&amp;_AF&amp;" ?"</f>
        <v>Modifié en 2023 ?</v>
      </c>
      <c r="P9" s="314" t="str">
        <f>"Change in "&amp;_AF&amp;"?"</f>
        <v>Change in 2023?</v>
      </c>
    </row>
    <row r="10" spans="1:16" ht="22.5" customHeight="1" x14ac:dyDescent="0.3">
      <c r="A10" s="178"/>
      <c r="B10" s="216"/>
      <c r="C10" s="33"/>
      <c r="D10" s="36"/>
      <c r="E10" s="414" t="s">
        <v>107</v>
      </c>
      <c r="F10" s="414" t="s">
        <v>108</v>
      </c>
      <c r="G10" s="327"/>
      <c r="H10" s="327"/>
      <c r="I10" s="327"/>
    </row>
    <row r="11" spans="1:16" ht="33.75" customHeight="1" x14ac:dyDescent="0.35">
      <c r="A11" s="178"/>
      <c r="B11" s="293"/>
      <c r="C11" s="108" t="str">
        <f t="shared" ref="C11:C53" si="0">+IF(Langage=0,K11,L11)</f>
        <v>2 - Conduite de véhicules dont l'assuré désigné n'est pas propriétaire par des conducteurs désignés (Chapitre A)</v>
      </c>
      <c r="D11" s="413" t="s">
        <v>64</v>
      </c>
      <c r="E11" s="502"/>
      <c r="F11" s="503"/>
      <c r="G11" s="187"/>
      <c r="H11" s="187"/>
      <c r="I11" s="187"/>
      <c r="K11" s="110" t="s">
        <v>493</v>
      </c>
      <c r="L11" s="137" t="s">
        <v>492</v>
      </c>
    </row>
    <row r="12" spans="1:16" ht="22.5" customHeight="1" x14ac:dyDescent="0.3">
      <c r="A12" s="178"/>
      <c r="B12" s="293"/>
      <c r="C12" s="108" t="str">
        <f t="shared" si="0"/>
        <v>3 - Garantie responsabilité civile pour le véhicule d'un gouvernement canadien</v>
      </c>
      <c r="D12" s="413" t="s">
        <v>157</v>
      </c>
      <c r="E12" s="502"/>
      <c r="F12" s="503"/>
      <c r="G12" s="187"/>
      <c r="H12" s="187"/>
      <c r="I12" s="187"/>
      <c r="K12" s="110" t="s">
        <v>46</v>
      </c>
      <c r="L12" s="137" t="s">
        <v>486</v>
      </c>
    </row>
    <row r="13" spans="1:16" ht="15" customHeight="1" x14ac:dyDescent="0.3">
      <c r="A13" s="315"/>
      <c r="B13" s="301"/>
      <c r="C13" s="108" t="str">
        <f t="shared" si="0"/>
        <v>4a - Transport d'explosifs</v>
      </c>
      <c r="D13" s="410" t="s">
        <v>180</v>
      </c>
      <c r="E13" s="502"/>
      <c r="F13" s="503"/>
      <c r="G13" s="317"/>
      <c r="H13" s="317"/>
      <c r="I13" s="317"/>
      <c r="K13" s="82" t="s">
        <v>47</v>
      </c>
      <c r="L13" s="137" t="s">
        <v>487</v>
      </c>
    </row>
    <row r="14" spans="1:16" ht="15" customHeight="1" x14ac:dyDescent="0.3">
      <c r="A14" s="315"/>
      <c r="B14" s="301"/>
      <c r="C14" s="108" t="str">
        <f t="shared" si="0"/>
        <v>4b - Transport de substances radioactives</v>
      </c>
      <c r="D14" s="410" t="s">
        <v>181</v>
      </c>
      <c r="E14" s="502"/>
      <c r="F14" s="503"/>
      <c r="G14" s="317"/>
      <c r="H14" s="317"/>
      <c r="I14" s="317"/>
      <c r="K14" s="82" t="s">
        <v>48</v>
      </c>
      <c r="L14" s="137" t="s">
        <v>488</v>
      </c>
    </row>
    <row r="15" spans="1:16" ht="33.75" customHeight="1" x14ac:dyDescent="0.35">
      <c r="A15" s="178"/>
      <c r="B15" s="293"/>
      <c r="C15" s="108" t="str">
        <f t="shared" si="0"/>
        <v>5a - Véhicules loués ou pris en crédit-bail - Modifications lorsque le propriétaire et un locataire ou crédit-preneur sont désignés comme assurés</v>
      </c>
      <c r="D15" s="413" t="s">
        <v>182</v>
      </c>
      <c r="E15" s="502"/>
      <c r="F15" s="503"/>
      <c r="G15" s="187"/>
      <c r="H15" s="187"/>
      <c r="I15" s="187"/>
      <c r="K15" s="110" t="s">
        <v>490</v>
      </c>
      <c r="L15" s="137" t="s">
        <v>489</v>
      </c>
    </row>
    <row r="16" spans="1:16" ht="22.5" customHeight="1" x14ac:dyDescent="0.35">
      <c r="A16" s="178"/>
      <c r="B16" s="293"/>
      <c r="C16" s="108" t="str">
        <f t="shared" si="0"/>
        <v>5b - Véhicules loués pour une période de moins d'un an (par des locataires non désignés)</v>
      </c>
      <c r="D16" s="413" t="s">
        <v>183</v>
      </c>
      <c r="E16" s="502"/>
      <c r="F16" s="503"/>
      <c r="G16" s="187"/>
      <c r="H16" s="187"/>
      <c r="I16" s="187"/>
      <c r="K16" s="110" t="s">
        <v>494</v>
      </c>
      <c r="L16" s="137" t="s">
        <v>491</v>
      </c>
    </row>
    <row r="17" spans="1:12" ht="22.5" customHeight="1" x14ac:dyDescent="0.35">
      <c r="A17" s="178"/>
      <c r="B17" s="293"/>
      <c r="C17" s="108" t="str">
        <f t="shared" si="0"/>
        <v>5c - Véhicules loués à court terme (par des locataires non désignés)</v>
      </c>
      <c r="D17" s="413" t="s">
        <v>184</v>
      </c>
      <c r="E17" s="502"/>
      <c r="F17" s="503"/>
      <c r="G17" s="187"/>
      <c r="H17" s="187"/>
      <c r="I17" s="187"/>
      <c r="K17" s="110" t="s">
        <v>496</v>
      </c>
      <c r="L17" s="137" t="s">
        <v>495</v>
      </c>
    </row>
    <row r="18" spans="1:12" ht="15" customHeight="1" x14ac:dyDescent="0.35">
      <c r="A18" s="315"/>
      <c r="B18" s="301"/>
      <c r="C18" s="108" t="str">
        <f t="shared" si="0"/>
        <v>5d - Détournements de véhicules loués (Chapitre B)</v>
      </c>
      <c r="D18" s="410" t="s">
        <v>185</v>
      </c>
      <c r="E18" s="502"/>
      <c r="F18" s="503"/>
      <c r="G18" s="317"/>
      <c r="H18" s="317"/>
      <c r="I18" s="317"/>
      <c r="K18" s="82" t="s">
        <v>498</v>
      </c>
      <c r="L18" s="137" t="s">
        <v>497</v>
      </c>
    </row>
    <row r="19" spans="1:12" ht="15" customHeight="1" x14ac:dyDescent="0.35">
      <c r="A19" s="315"/>
      <c r="B19" s="301"/>
      <c r="C19" s="108" t="str">
        <f t="shared" si="0"/>
        <v>8 - Franchise pour les dommages matériels (Chapitre A)</v>
      </c>
      <c r="D19" s="410" t="s">
        <v>186</v>
      </c>
      <c r="E19" s="502"/>
      <c r="F19" s="503"/>
      <c r="G19" s="317"/>
      <c r="H19" s="317"/>
      <c r="I19" s="317"/>
      <c r="K19" s="82" t="s">
        <v>500</v>
      </c>
      <c r="L19" s="137" t="s">
        <v>499</v>
      </c>
    </row>
    <row r="20" spans="1:12" ht="22.5" customHeight="1" x14ac:dyDescent="0.35">
      <c r="A20" s="178"/>
      <c r="B20" s="293"/>
      <c r="C20" s="108" t="str">
        <f t="shared" si="0"/>
        <v>8a - Franchise pour les dommages matériels et les dommages corporels (Chapitre A)</v>
      </c>
      <c r="D20" s="413" t="s">
        <v>187</v>
      </c>
      <c r="E20" s="502"/>
      <c r="F20" s="503"/>
      <c r="G20" s="187"/>
      <c r="H20" s="187"/>
      <c r="I20" s="187"/>
      <c r="K20" s="110" t="s">
        <v>501</v>
      </c>
      <c r="L20" s="137" t="s">
        <v>502</v>
      </c>
    </row>
    <row r="21" spans="1:12" ht="15" customHeight="1" x14ac:dyDescent="0.3">
      <c r="A21" s="178"/>
      <c r="B21" s="293"/>
      <c r="C21" s="108" t="str">
        <f t="shared" si="0"/>
        <v>9 - Exclusion du risque maritime (pour véhicules amphibies)</v>
      </c>
      <c r="D21" s="413" t="s">
        <v>65</v>
      </c>
      <c r="E21" s="502"/>
      <c r="F21" s="503"/>
      <c r="G21" s="187"/>
      <c r="H21" s="187"/>
      <c r="I21" s="187"/>
      <c r="K21" s="110" t="s">
        <v>49</v>
      </c>
      <c r="L21" s="137" t="s">
        <v>503</v>
      </c>
    </row>
    <row r="22" spans="1:12" ht="22.5" customHeight="1" x14ac:dyDescent="0.35">
      <c r="A22" s="178"/>
      <c r="B22" s="293"/>
      <c r="C22" s="108" t="str">
        <f t="shared" si="0"/>
        <v>13c - Restriction de la protection 3 pour les vitres du véhicule (Chapitre B)</v>
      </c>
      <c r="D22" s="413" t="s">
        <v>173</v>
      </c>
      <c r="E22" s="502"/>
      <c r="F22" s="503"/>
      <c r="G22" s="187"/>
      <c r="H22" s="187"/>
      <c r="I22" s="187"/>
      <c r="K22" s="110" t="s">
        <v>505</v>
      </c>
      <c r="L22" s="137" t="s">
        <v>504</v>
      </c>
    </row>
    <row r="23" spans="1:12" ht="15" customHeight="1" x14ac:dyDescent="0.3">
      <c r="A23" s="178"/>
      <c r="B23" s="293"/>
      <c r="C23" s="108" t="str">
        <f t="shared" si="0"/>
        <v>16 - Suspension de garanties lors du remisage du véhicule</v>
      </c>
      <c r="D23" s="413" t="s">
        <v>188</v>
      </c>
      <c r="E23" s="502"/>
      <c r="F23" s="503"/>
      <c r="G23" s="187"/>
      <c r="H23" s="187"/>
      <c r="I23" s="187"/>
      <c r="K23" s="110" t="s">
        <v>50</v>
      </c>
      <c r="L23" s="137" t="s">
        <v>506</v>
      </c>
    </row>
    <row r="24" spans="1:12" ht="22.5" customHeight="1" x14ac:dyDescent="0.3">
      <c r="A24" s="178"/>
      <c r="B24" s="293"/>
      <c r="C24" s="108" t="str">
        <f t="shared" si="0"/>
        <v>17 - Remise en vigueur des garanties après le remisage du véhicule</v>
      </c>
      <c r="D24" s="413" t="s">
        <v>189</v>
      </c>
      <c r="E24" s="502"/>
      <c r="F24" s="503"/>
      <c r="G24" s="187"/>
      <c r="H24" s="187"/>
      <c r="I24" s="187"/>
      <c r="K24" s="110" t="s">
        <v>51</v>
      </c>
      <c r="L24" s="137" t="s">
        <v>507</v>
      </c>
    </row>
    <row r="25" spans="1:12" ht="15" customHeight="1" x14ac:dyDescent="0.35">
      <c r="A25" s="315"/>
      <c r="B25" s="301"/>
      <c r="C25" s="108" t="str">
        <f t="shared" si="0"/>
        <v>19 - Limitation de l'indemnité (Chapitre B)</v>
      </c>
      <c r="D25" s="410" t="s">
        <v>190</v>
      </c>
      <c r="E25" s="502"/>
      <c r="F25" s="503"/>
      <c r="G25" s="317"/>
      <c r="H25" s="317"/>
      <c r="I25" s="317"/>
      <c r="K25" s="82" t="s">
        <v>509</v>
      </c>
      <c r="L25" s="137" t="s">
        <v>508</v>
      </c>
    </row>
    <row r="26" spans="1:12" ht="15" customHeight="1" x14ac:dyDescent="0.35">
      <c r="A26" s="315"/>
      <c r="B26" s="301"/>
      <c r="C26" s="108" t="str">
        <f t="shared" si="0"/>
        <v>20 - Frais de déplacement (Chapitre B)</v>
      </c>
      <c r="D26" s="410" t="s">
        <v>191</v>
      </c>
      <c r="E26" s="502"/>
      <c r="F26" s="503"/>
      <c r="G26" s="317"/>
      <c r="H26" s="317"/>
      <c r="I26" s="317"/>
      <c r="K26" s="82" t="s">
        <v>511</v>
      </c>
      <c r="L26" s="137" t="s">
        <v>510</v>
      </c>
    </row>
    <row r="27" spans="1:12" ht="22.5" customHeight="1" x14ac:dyDescent="0.35">
      <c r="A27" s="178"/>
      <c r="B27" s="293"/>
      <c r="C27" s="108" t="str">
        <f t="shared" si="0"/>
        <v>20a - Frais de déplacement (formule étendue) (Chapitre B)</v>
      </c>
      <c r="D27" s="413" t="s">
        <v>192</v>
      </c>
      <c r="E27" s="502"/>
      <c r="F27" s="503"/>
      <c r="G27" s="187"/>
      <c r="H27" s="187"/>
      <c r="I27" s="187"/>
      <c r="K27" s="110" t="s">
        <v>513</v>
      </c>
      <c r="L27" s="137" t="s">
        <v>512</v>
      </c>
    </row>
    <row r="28" spans="1:12" ht="22.5" customHeight="1" x14ac:dyDescent="0.35">
      <c r="A28" s="178"/>
      <c r="B28" s="293"/>
      <c r="C28" s="108" t="str">
        <f t="shared" si="0"/>
        <v>20b - Frais de déplacement et perte de revenu (Chapitre B)</v>
      </c>
      <c r="D28" s="413" t="s">
        <v>193</v>
      </c>
      <c r="E28" s="502"/>
      <c r="F28" s="503"/>
      <c r="G28" s="187"/>
      <c r="H28" s="187"/>
      <c r="I28" s="187"/>
      <c r="K28" s="110" t="s">
        <v>550</v>
      </c>
      <c r="L28" s="137" t="s">
        <v>552</v>
      </c>
    </row>
    <row r="29" spans="1:12" ht="22.5" customHeight="1" x14ac:dyDescent="0.35">
      <c r="A29" s="178"/>
      <c r="B29" s="293"/>
      <c r="C29" s="108" t="str">
        <f t="shared" si="0"/>
        <v>20c - Frais de déplacement et perte de revenu (formule étendue) (Chapitre B)</v>
      </c>
      <c r="D29" s="413" t="s">
        <v>194</v>
      </c>
      <c r="E29" s="502"/>
      <c r="F29" s="503"/>
      <c r="G29" s="187"/>
      <c r="H29" s="187"/>
      <c r="I29" s="187"/>
      <c r="K29" s="110" t="s">
        <v>551</v>
      </c>
      <c r="L29" s="137" t="s">
        <v>553</v>
      </c>
    </row>
    <row r="30" spans="1:12" ht="22.5" customHeight="1" x14ac:dyDescent="0.35">
      <c r="A30" s="178"/>
      <c r="B30" s="293"/>
      <c r="C30" s="108" t="str">
        <f t="shared" si="0"/>
        <v>21a - Assurance des parcs automobiles (avec ajustement mensuel de la prime d'assurance)</v>
      </c>
      <c r="D30" s="413" t="s">
        <v>195</v>
      </c>
      <c r="E30" s="502"/>
      <c r="F30" s="503"/>
      <c r="G30" s="187"/>
      <c r="H30" s="187"/>
      <c r="I30" s="187"/>
      <c r="K30" s="110" t="s">
        <v>515</v>
      </c>
      <c r="L30" s="137" t="s">
        <v>514</v>
      </c>
    </row>
    <row r="31" spans="1:12" ht="22.5" customHeight="1" x14ac:dyDescent="0.35">
      <c r="A31" s="178"/>
      <c r="B31" s="293"/>
      <c r="C31" s="108" t="str">
        <f t="shared" si="0"/>
        <v>21b - Assurance des parcs automobiles (avec ajustement annuel de la prime d'assurance)</v>
      </c>
      <c r="D31" s="413" t="s">
        <v>66</v>
      </c>
      <c r="E31" s="502"/>
      <c r="F31" s="503"/>
      <c r="G31" s="187"/>
      <c r="H31" s="187"/>
      <c r="I31" s="187"/>
      <c r="K31" s="110" t="s">
        <v>517</v>
      </c>
      <c r="L31" s="137" t="s">
        <v>516</v>
      </c>
    </row>
    <row r="32" spans="1:12" ht="15" customHeight="1" x14ac:dyDescent="0.35">
      <c r="A32" s="315"/>
      <c r="B32" s="301"/>
      <c r="C32" s="108" t="str">
        <f t="shared" si="0"/>
        <v>23a - Préavis au créancier (Chapitre B)</v>
      </c>
      <c r="D32" s="410" t="s">
        <v>158</v>
      </c>
      <c r="E32" s="502"/>
      <c r="F32" s="503"/>
      <c r="G32" s="317"/>
      <c r="H32" s="317"/>
      <c r="I32" s="317"/>
      <c r="K32" s="82" t="s">
        <v>519</v>
      </c>
      <c r="L32" s="137" t="s">
        <v>518</v>
      </c>
    </row>
    <row r="33" spans="1:12" ht="15" customHeight="1" x14ac:dyDescent="0.35">
      <c r="A33" s="315"/>
      <c r="B33" s="301"/>
      <c r="C33" s="108" t="str">
        <f t="shared" si="0"/>
        <v>23b - Garantie accordée au créancier (Chapitre B)</v>
      </c>
      <c r="D33" s="410" t="s">
        <v>159</v>
      </c>
      <c r="E33" s="502"/>
      <c r="F33" s="503"/>
      <c r="G33" s="317"/>
      <c r="H33" s="317"/>
      <c r="I33" s="317"/>
      <c r="K33" s="82" t="s">
        <v>521</v>
      </c>
      <c r="L33" s="137" t="s">
        <v>520</v>
      </c>
    </row>
    <row r="34" spans="1:12" ht="22.5" customHeight="1" x14ac:dyDescent="0.35">
      <c r="A34" s="178"/>
      <c r="B34" s="293"/>
      <c r="C34" s="108" t="str">
        <f t="shared" si="0"/>
        <v>24 - Suspension de garanties pour le matériel de lutte contre l'incendie (Chapitre B)</v>
      </c>
      <c r="D34" s="413" t="s">
        <v>160</v>
      </c>
      <c r="E34" s="502"/>
      <c r="F34" s="503"/>
      <c r="G34" s="187"/>
      <c r="H34" s="187"/>
      <c r="I34" s="187"/>
      <c r="K34" s="110" t="s">
        <v>523</v>
      </c>
      <c r="L34" s="137" t="s">
        <v>522</v>
      </c>
    </row>
    <row r="35" spans="1:12" ht="15" customHeight="1" x14ac:dyDescent="0.3">
      <c r="A35" s="315"/>
      <c r="B35" s="301"/>
      <c r="C35" s="108" t="str">
        <f t="shared" si="0"/>
        <v>25 - Modifications des Conditions particulières</v>
      </c>
      <c r="D35" s="410" t="s">
        <v>161</v>
      </c>
      <c r="E35" s="502"/>
      <c r="F35" s="503"/>
      <c r="G35" s="317"/>
      <c r="H35" s="317"/>
      <c r="I35" s="317"/>
      <c r="K35" s="82" t="s">
        <v>52</v>
      </c>
      <c r="L35" s="137" t="s">
        <v>524</v>
      </c>
    </row>
    <row r="36" spans="1:12" ht="45" customHeight="1" x14ac:dyDescent="0.35">
      <c r="A36" s="178"/>
      <c r="B36" s="293"/>
      <c r="C36" s="108" t="str">
        <f t="shared" si="0"/>
        <v>27 - Responsabilité civile du fait de dommages causés à des véhicules dont l'assuré désigné n'est pas propriétaire (incluant les véhicules fournis par un employeur) (Chapitre A)</v>
      </c>
      <c r="D36" s="413" t="s">
        <v>162</v>
      </c>
      <c r="E36" s="502"/>
      <c r="F36" s="503"/>
      <c r="G36" s="187"/>
      <c r="H36" s="187"/>
      <c r="I36" s="187"/>
      <c r="K36" s="110" t="s">
        <v>525</v>
      </c>
      <c r="L36" s="137" t="s">
        <v>527</v>
      </c>
    </row>
    <row r="37" spans="1:12" ht="45" customHeight="1" x14ac:dyDescent="0.35">
      <c r="A37" s="178"/>
      <c r="B37" s="293"/>
      <c r="C37" s="108" t="str">
        <f t="shared" si="0"/>
        <v>27a - Responsabilité civile du fait de dommages causés à des véhicules dont l'assuré désigné n'est pas propriétaire (excluant les véhicules fournis par un employeur) (Chapitre A)</v>
      </c>
      <c r="D37" s="413" t="s">
        <v>196</v>
      </c>
      <c r="E37" s="502"/>
      <c r="F37" s="503"/>
      <c r="G37" s="187"/>
      <c r="H37" s="187"/>
      <c r="I37" s="187"/>
      <c r="K37" s="110" t="s">
        <v>528</v>
      </c>
      <c r="L37" s="137" t="s">
        <v>526</v>
      </c>
    </row>
    <row r="38" spans="1:12" ht="15" customHeight="1" x14ac:dyDescent="0.3">
      <c r="A38" s="178"/>
      <c r="B38" s="293"/>
      <c r="C38" s="108" t="str">
        <f t="shared" si="0"/>
        <v>28 - Restriction de garanties pour les conducteurs désignés</v>
      </c>
      <c r="D38" s="413" t="s">
        <v>197</v>
      </c>
      <c r="E38" s="502"/>
      <c r="F38" s="503"/>
      <c r="G38" s="187"/>
      <c r="H38" s="187"/>
      <c r="I38" s="187"/>
      <c r="K38" s="110" t="s">
        <v>53</v>
      </c>
      <c r="L38" s="137" t="s">
        <v>529</v>
      </c>
    </row>
    <row r="39" spans="1:12" ht="22.5" customHeight="1" x14ac:dyDescent="0.35">
      <c r="A39" s="178"/>
      <c r="B39" s="293"/>
      <c r="C39" s="108" t="str">
        <f t="shared" si="0"/>
        <v>28b - Modification du montant d'assurance sur les lieux d'un aérodrome (Chapitre A)</v>
      </c>
      <c r="D39" s="413" t="s">
        <v>198</v>
      </c>
      <c r="E39" s="502"/>
      <c r="F39" s="503"/>
      <c r="G39" s="187"/>
      <c r="H39" s="187"/>
      <c r="I39" s="187"/>
      <c r="K39" s="110" t="s">
        <v>531</v>
      </c>
      <c r="L39" s="137" t="s">
        <v>530</v>
      </c>
    </row>
    <row r="40" spans="1:12" ht="15" customHeight="1" x14ac:dyDescent="0.3">
      <c r="A40" s="178"/>
      <c r="B40" s="293"/>
      <c r="C40" s="108" t="str">
        <f t="shared" si="0"/>
        <v>29 - Extension de garanties pour les conducteurs désignés</v>
      </c>
      <c r="D40" s="413" t="s">
        <v>199</v>
      </c>
      <c r="E40" s="502"/>
      <c r="F40" s="503"/>
      <c r="G40" s="187"/>
      <c r="H40" s="187"/>
      <c r="I40" s="187"/>
      <c r="K40" s="110" t="s">
        <v>54</v>
      </c>
      <c r="L40" s="137" t="s">
        <v>532</v>
      </c>
    </row>
    <row r="41" spans="1:12" ht="22.5" customHeight="1" x14ac:dyDescent="0.35">
      <c r="A41" s="178"/>
      <c r="B41" s="293"/>
      <c r="C41" s="108" t="str">
        <f t="shared" si="0"/>
        <v>30 - Restriction des garanties pour certains équipements et matériel fixés au véhicule (Chapitre A)</v>
      </c>
      <c r="D41" s="413" t="s">
        <v>67</v>
      </c>
      <c r="E41" s="502"/>
      <c r="F41" s="503"/>
      <c r="G41" s="187"/>
      <c r="H41" s="187"/>
      <c r="I41" s="187"/>
      <c r="K41" s="110" t="s">
        <v>534</v>
      </c>
      <c r="L41" s="137" t="s">
        <v>533</v>
      </c>
    </row>
    <row r="42" spans="1:12" ht="15" customHeight="1" x14ac:dyDescent="0.3">
      <c r="A42" s="315"/>
      <c r="B42" s="301"/>
      <c r="C42" s="108" t="str">
        <f t="shared" si="0"/>
        <v>31 - Équipement n'appartenant pas à l'assuré désigné</v>
      </c>
      <c r="D42" s="410" t="s">
        <v>200</v>
      </c>
      <c r="E42" s="502"/>
      <c r="F42" s="503"/>
      <c r="G42" s="317"/>
      <c r="H42" s="317"/>
      <c r="I42" s="317"/>
      <c r="K42" s="82" t="s">
        <v>55</v>
      </c>
      <c r="L42" s="137" t="s">
        <v>535</v>
      </c>
    </row>
    <row r="43" spans="1:12" ht="15" customHeight="1" x14ac:dyDescent="0.3">
      <c r="A43" s="315"/>
      <c r="B43" s="301"/>
      <c r="C43" s="108" t="str">
        <f t="shared" si="0"/>
        <v>32 - Véhicules à but uniquement récréatif</v>
      </c>
      <c r="D43" s="410" t="s">
        <v>201</v>
      </c>
      <c r="E43" s="502"/>
      <c r="F43" s="503"/>
      <c r="G43" s="317"/>
      <c r="H43" s="317"/>
      <c r="I43" s="317"/>
      <c r="K43" s="82" t="s">
        <v>56</v>
      </c>
      <c r="L43" s="137" t="s">
        <v>536</v>
      </c>
    </row>
    <row r="44" spans="1:12" ht="15" customHeight="1" x14ac:dyDescent="0.3">
      <c r="A44" s="315"/>
      <c r="B44" s="301"/>
      <c r="C44" s="108" t="str">
        <f t="shared" si="0"/>
        <v>33 - Assurance des frais d'assistance routière</v>
      </c>
      <c r="D44" s="410" t="s">
        <v>202</v>
      </c>
      <c r="E44" s="502"/>
      <c r="F44" s="503"/>
      <c r="G44" s="317"/>
      <c r="H44" s="317"/>
      <c r="I44" s="317"/>
      <c r="K44" s="82" t="s">
        <v>57</v>
      </c>
      <c r="L44" s="137" t="s">
        <v>537</v>
      </c>
    </row>
    <row r="45" spans="1:12" ht="15" customHeight="1" x14ac:dyDescent="0.3">
      <c r="A45" s="315"/>
      <c r="B45" s="301"/>
      <c r="C45" s="108" t="str">
        <f t="shared" si="0"/>
        <v>34 - Assurance de personnes</v>
      </c>
      <c r="D45" s="410" t="s">
        <v>203</v>
      </c>
      <c r="E45" s="502"/>
      <c r="F45" s="503"/>
      <c r="G45" s="317"/>
      <c r="H45" s="317"/>
      <c r="I45" s="317"/>
      <c r="K45" s="82" t="s">
        <v>58</v>
      </c>
      <c r="L45" s="137" t="s">
        <v>538</v>
      </c>
    </row>
    <row r="46" spans="1:12" ht="22.5" customHeight="1" x14ac:dyDescent="0.35">
      <c r="A46" s="178"/>
      <c r="B46" s="293"/>
      <c r="C46" s="108" t="str">
        <f t="shared" si="0"/>
        <v>34 (A-B) - Assurance de personnes (modifications des montants d'assurance ou des personnes assurées)</v>
      </c>
      <c r="D46" s="413" t="s">
        <v>204</v>
      </c>
      <c r="E46" s="502"/>
      <c r="F46" s="503"/>
      <c r="G46" s="187"/>
      <c r="H46" s="187"/>
      <c r="I46" s="187"/>
      <c r="K46" s="110" t="s">
        <v>59</v>
      </c>
      <c r="L46" s="137" t="s">
        <v>539</v>
      </c>
    </row>
    <row r="47" spans="1:12" ht="22.5" customHeight="1" x14ac:dyDescent="0.35">
      <c r="A47" s="178"/>
      <c r="B47" s="293"/>
      <c r="C47" s="108" t="str">
        <f t="shared" si="0"/>
        <v>37 (A-B) - Modification aux garanties pour les accessoires électroniques (Chapitre B)</v>
      </c>
      <c r="D47" s="413" t="s">
        <v>205</v>
      </c>
      <c r="E47" s="502"/>
      <c r="F47" s="503"/>
      <c r="G47" s="187"/>
      <c r="H47" s="187"/>
      <c r="I47" s="187"/>
      <c r="K47" s="110" t="s">
        <v>541</v>
      </c>
      <c r="L47" s="137" t="s">
        <v>540</v>
      </c>
    </row>
    <row r="48" spans="1:12" ht="15" customHeight="1" x14ac:dyDescent="0.35">
      <c r="A48" s="597"/>
      <c r="B48" s="328"/>
      <c r="C48" s="108" t="str">
        <f t="shared" si="0"/>
        <v>40 - Franchise en cas d'incendie (Chapitre B)</v>
      </c>
      <c r="D48" s="410" t="s">
        <v>206</v>
      </c>
      <c r="E48" s="502"/>
      <c r="F48" s="503"/>
      <c r="G48" s="317"/>
      <c r="H48" s="317"/>
      <c r="I48" s="317"/>
      <c r="K48" s="82" t="s">
        <v>543</v>
      </c>
      <c r="L48" s="137" t="s">
        <v>542</v>
      </c>
    </row>
    <row r="49" spans="1:12" ht="15" customHeight="1" x14ac:dyDescent="0.35">
      <c r="A49" s="597"/>
      <c r="B49" s="329"/>
      <c r="C49" s="108" t="str">
        <f t="shared" si="0"/>
        <v>41 - Modification aux franchises (Chapitre B)</v>
      </c>
      <c r="D49" s="410" t="s">
        <v>207</v>
      </c>
      <c r="E49" s="502"/>
      <c r="F49" s="503"/>
      <c r="G49" s="317"/>
      <c r="H49" s="317"/>
      <c r="I49" s="317"/>
      <c r="K49" s="82" t="s">
        <v>545</v>
      </c>
      <c r="L49" s="137" t="s">
        <v>544</v>
      </c>
    </row>
    <row r="50" spans="1:12" ht="15" customHeight="1" x14ac:dyDescent="0.35">
      <c r="A50" s="597"/>
      <c r="B50" s="330"/>
      <c r="C50" s="108" t="str">
        <f t="shared" si="0"/>
        <v>43 (A à F) - Modification à l'indemnisation (Chapitre B)</v>
      </c>
      <c r="D50" s="410" t="s">
        <v>208</v>
      </c>
      <c r="E50" s="502"/>
      <c r="F50" s="503"/>
      <c r="G50" s="187"/>
      <c r="H50" s="187"/>
      <c r="I50" s="187"/>
      <c r="K50" s="82" t="s">
        <v>60</v>
      </c>
      <c r="L50" s="137" t="s">
        <v>546</v>
      </c>
    </row>
    <row r="51" spans="1:12" ht="22.5" customHeight="1" x14ac:dyDescent="0.3">
      <c r="A51" s="158"/>
      <c r="B51" s="448"/>
      <c r="C51" s="108" t="str">
        <f t="shared" si="0"/>
        <v>44 - Ajouts de pays ou d'endroits pour l'application des garanties</v>
      </c>
      <c r="D51" s="413" t="s">
        <v>68</v>
      </c>
      <c r="E51" s="502"/>
      <c r="F51" s="503"/>
      <c r="G51" s="187"/>
      <c r="H51" s="187"/>
      <c r="I51" s="187"/>
      <c r="K51" s="110" t="s">
        <v>61</v>
      </c>
      <c r="L51" s="137" t="s">
        <v>547</v>
      </c>
    </row>
    <row r="52" spans="1:12" ht="22.5" customHeight="1" x14ac:dyDescent="0.35">
      <c r="A52" s="178"/>
      <c r="B52" s="293"/>
      <c r="C52" s="108" t="str">
        <f t="shared" si="0"/>
        <v>45 - Engagement formel visant le risque de vol d'un véhicule en entier (Chapitre B)</v>
      </c>
      <c r="D52" s="413" t="s">
        <v>163</v>
      </c>
      <c r="E52" s="504"/>
      <c r="F52" s="505"/>
      <c r="G52" s="187"/>
      <c r="H52" s="187"/>
      <c r="I52" s="187"/>
      <c r="K52" s="110" t="s">
        <v>549</v>
      </c>
      <c r="L52" s="137" t="s">
        <v>548</v>
      </c>
    </row>
    <row r="53" spans="1:12" ht="15" customHeight="1" x14ac:dyDescent="0.3">
      <c r="A53" s="158"/>
      <c r="B53" s="448"/>
      <c r="C53" s="436" t="str">
        <f t="shared" si="0"/>
        <v>Autres avenants ? Veuillez préciser.</v>
      </c>
      <c r="D53" s="35"/>
      <c r="E53" s="415"/>
      <c r="F53" s="416"/>
      <c r="G53" s="331"/>
      <c r="H53" s="187"/>
      <c r="I53" s="187"/>
      <c r="K53" s="92" t="s">
        <v>554</v>
      </c>
      <c r="L53" s="137" t="s">
        <v>555</v>
      </c>
    </row>
    <row r="54" spans="1:12" ht="15" customHeight="1" x14ac:dyDescent="0.3">
      <c r="A54" s="178"/>
      <c r="B54" s="293"/>
      <c r="C54" s="506"/>
      <c r="D54" s="435">
        <v>100</v>
      </c>
      <c r="E54" s="502"/>
      <c r="F54" s="503"/>
      <c r="G54" s="190"/>
      <c r="H54" s="187"/>
      <c r="I54" s="187"/>
    </row>
    <row r="55" spans="1:12" ht="15" customHeight="1" x14ac:dyDescent="0.3">
      <c r="A55" s="178"/>
      <c r="B55" s="293"/>
      <c r="C55" s="506"/>
      <c r="D55" s="435">
        <v>101</v>
      </c>
      <c r="E55" s="502"/>
      <c r="F55" s="503"/>
      <c r="G55" s="190"/>
      <c r="H55" s="187"/>
      <c r="I55" s="187"/>
    </row>
    <row r="56" spans="1:12" ht="15" customHeight="1" x14ac:dyDescent="0.3">
      <c r="A56" s="178"/>
      <c r="B56" s="293"/>
      <c r="C56" s="506"/>
      <c r="D56" s="435">
        <v>102</v>
      </c>
      <c r="E56" s="502"/>
      <c r="F56" s="503"/>
      <c r="G56" s="190"/>
      <c r="H56" s="187"/>
      <c r="I56" s="187"/>
    </row>
    <row r="57" spans="1:12" ht="15" customHeight="1" x14ac:dyDescent="0.3">
      <c r="A57" s="178"/>
      <c r="B57" s="293"/>
      <c r="C57" s="506"/>
      <c r="D57" s="435">
        <v>103</v>
      </c>
      <c r="E57" s="502"/>
      <c r="F57" s="503"/>
      <c r="G57" s="190"/>
      <c r="H57" s="187"/>
      <c r="I57" s="187"/>
    </row>
    <row r="58" spans="1:12" ht="15" customHeight="1" x14ac:dyDescent="0.3">
      <c r="A58" s="178"/>
      <c r="B58" s="293"/>
      <c r="C58" s="506"/>
      <c r="D58" s="435">
        <v>104</v>
      </c>
      <c r="E58" s="502"/>
      <c r="F58" s="503"/>
      <c r="G58" s="190"/>
      <c r="H58" s="187"/>
      <c r="I58" s="187"/>
    </row>
    <row r="59" spans="1:12" ht="15" customHeight="1" x14ac:dyDescent="0.3">
      <c r="A59" s="178"/>
      <c r="B59" s="293"/>
      <c r="C59" s="506"/>
      <c r="D59" s="435">
        <v>105</v>
      </c>
      <c r="E59" s="502"/>
      <c r="F59" s="503"/>
      <c r="G59" s="190"/>
      <c r="H59" s="187"/>
      <c r="I59" s="187"/>
    </row>
    <row r="60" spans="1:12" ht="15" customHeight="1" x14ac:dyDescent="0.3">
      <c r="A60" s="178"/>
      <c r="B60" s="293"/>
      <c r="C60" s="506"/>
      <c r="D60" s="435">
        <v>106</v>
      </c>
      <c r="E60" s="502"/>
      <c r="F60" s="503"/>
      <c r="G60" s="190"/>
      <c r="H60" s="187"/>
      <c r="I60" s="187"/>
    </row>
    <row r="61" spans="1:12" ht="15" customHeight="1" x14ac:dyDescent="0.3">
      <c r="A61" s="178"/>
      <c r="B61" s="293"/>
      <c r="C61" s="506"/>
      <c r="D61" s="435">
        <v>107</v>
      </c>
      <c r="E61" s="502"/>
      <c r="F61" s="503"/>
      <c r="G61" s="190"/>
      <c r="H61" s="187"/>
      <c r="I61" s="187"/>
    </row>
    <row r="62" spans="1:12" ht="15" customHeight="1" x14ac:dyDescent="0.3">
      <c r="A62" s="178"/>
      <c r="B62" s="293"/>
      <c r="C62" s="507"/>
      <c r="D62" s="435">
        <v>108</v>
      </c>
      <c r="E62" s="504"/>
      <c r="F62" s="505"/>
      <c r="G62" s="190"/>
      <c r="H62" s="187"/>
      <c r="I62" s="187"/>
    </row>
    <row r="64" spans="1:12" x14ac:dyDescent="0.3">
      <c r="A64" s="540" t="s">
        <v>673</v>
      </c>
      <c r="B64" s="540"/>
      <c r="C64" s="540"/>
      <c r="D64" s="540"/>
      <c r="E64" s="540"/>
      <c r="F64" s="540"/>
      <c r="G64" s="540"/>
      <c r="H64" s="540"/>
      <c r="I64" s="540"/>
    </row>
  </sheetData>
  <sheetProtection algorithmName="SHA-512" hashValue="ySIfcLuhd08gtFMM+HkrugJO4g06wwFR/JH0zAb3AFpZMHuw8Y5DclRcXIAkbQpPUu75ajNjHzGjY1MAnAqf5g==" saltValue="0kbJBEYRPyRu/ny6Ys5G2Q==" spinCount="100000" sheet="1" selectLockedCells="1"/>
  <mergeCells count="3">
    <mergeCell ref="A48:A50"/>
    <mergeCell ref="E1:I1"/>
    <mergeCell ref="A64:I64"/>
  </mergeCells>
  <pageMargins left="0.7" right="0.7" top="0.75" bottom="0.75" header="0.3" footer="0.3"/>
  <pageSetup scale="5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2"/>
  <dimension ref="A1:O53"/>
  <sheetViews>
    <sheetView workbookViewId="0">
      <selection activeCell="F10" sqref="F10"/>
    </sheetView>
  </sheetViews>
  <sheetFormatPr baseColWidth="10" defaultColWidth="11" defaultRowHeight="14" outlineLevelCol="1" x14ac:dyDescent="0.3"/>
  <cols>
    <col min="1" max="1" width="2.75" style="137" customWidth="1"/>
    <col min="2" max="2" width="0.83203125" style="137" customWidth="1"/>
    <col min="3" max="3" width="39.33203125" style="137" customWidth="1"/>
    <col min="4" max="4" width="10.75" style="137" customWidth="1"/>
    <col min="5" max="5" width="3.5" style="137" bestFit="1" customWidth="1"/>
    <col min="6" max="9" width="10.75" style="137" customWidth="1"/>
    <col min="10" max="10" width="11" style="137"/>
    <col min="11" max="11" width="96.33203125" style="137" hidden="1" customWidth="1" outlineLevel="1"/>
    <col min="12" max="12" width="102.5" style="137" hidden="1" customWidth="1" outlineLevel="1"/>
    <col min="13" max="13" width="21.58203125" style="137" hidden="1" customWidth="1" outlineLevel="1"/>
    <col min="14" max="14" width="18.75" style="137" hidden="1" customWidth="1" outlineLevel="1"/>
    <col min="15" max="15" width="11" style="137" collapsed="1"/>
    <col min="16" max="16384" width="11" style="137"/>
  </cols>
  <sheetData>
    <row r="1" spans="1:14" ht="24" customHeight="1" x14ac:dyDescent="0.3">
      <c r="A1" s="306" t="s">
        <v>9</v>
      </c>
      <c r="B1" s="184"/>
      <c r="C1" s="206" t="str">
        <f>+IF(Langage=0,K1,L1)</f>
        <v>Nom de l'assureur :</v>
      </c>
      <c r="D1" s="144"/>
      <c r="E1" s="594">
        <f>'100'!B10</f>
        <v>0</v>
      </c>
      <c r="F1" s="595"/>
      <c r="G1" s="595"/>
      <c r="H1" s="595"/>
      <c r="I1" s="596"/>
      <c r="K1" s="137" t="s">
        <v>1</v>
      </c>
      <c r="L1" s="137" t="s">
        <v>294</v>
      </c>
    </row>
    <row r="2" spans="1:14" ht="24" customHeight="1" x14ac:dyDescent="0.3">
      <c r="A2" s="159"/>
      <c r="B2" s="19"/>
      <c r="C2" s="19"/>
      <c r="D2" s="19"/>
      <c r="E2" s="19"/>
      <c r="F2" s="19"/>
      <c r="G2" s="156"/>
      <c r="H2" s="156"/>
      <c r="I2" s="156"/>
    </row>
    <row r="3" spans="1:14" ht="15" customHeight="1" x14ac:dyDescent="0.3">
      <c r="A3" s="167" t="s">
        <v>62</v>
      </c>
      <c r="B3" s="332"/>
      <c r="C3" s="191" t="str">
        <f>+IF(Langage=0,K3,L3)</f>
        <v>RENSEIGNEMENTS QUANT AUX CHANGEMENTS DE TARIFS POUR LES AFFAIRES DIRECTES SOUSCRITES</v>
      </c>
      <c r="D3" s="169"/>
      <c r="E3" s="169"/>
      <c r="F3" s="169"/>
      <c r="G3" s="169"/>
      <c r="H3" s="169"/>
      <c r="I3" s="169"/>
      <c r="K3" s="137" t="s">
        <v>558</v>
      </c>
      <c r="L3" s="137" t="s">
        <v>357</v>
      </c>
    </row>
    <row r="4" spans="1:14" ht="12.75" customHeight="1" x14ac:dyDescent="0.3">
      <c r="A4" s="159"/>
      <c r="B4" s="273"/>
      <c r="C4" s="19"/>
      <c r="D4" s="19"/>
      <c r="E4" s="19"/>
      <c r="F4" s="333"/>
      <c r="G4" s="19"/>
      <c r="H4" s="19"/>
      <c r="I4" s="19"/>
    </row>
    <row r="5" spans="1:14" ht="15" customHeight="1" x14ac:dyDescent="0.3">
      <c r="A5" s="158"/>
      <c r="B5" s="322"/>
      <c r="C5" s="200" t="str">
        <f>+IF(Langage=0,K5,L5)</f>
        <v>Sans considérer les modifications apportées aux tarifs de base en 2023, identifier par un X si les tarifs ont été modifiés</v>
      </c>
      <c r="D5" s="201"/>
      <c r="E5" s="201"/>
      <c r="F5" s="201"/>
      <c r="G5" s="201"/>
      <c r="H5" s="201"/>
      <c r="I5" s="201"/>
      <c r="K5" s="202" t="str">
        <f>"Sans considérer les modifications apportées aux tarifs de base en "&amp;_AF&amp;", identifier par un X si les tarifs ont été modifiés"</f>
        <v>Sans considérer les modifications apportées aux tarifs de base en 2023, identifier par un X si les tarifs ont été modifiés</v>
      </c>
      <c r="L5" s="137" t="str">
        <f>"Excluding the changes to the base rates in "&amp;_AF&amp;", indicate with an X if you changed your rates for the following"</f>
        <v>Excluding the changes to the base rates in 2023, indicate with an X if you changed your rates for the following</v>
      </c>
    </row>
    <row r="6" spans="1:14" ht="15" customHeight="1" x14ac:dyDescent="0.3">
      <c r="A6" s="158"/>
      <c r="B6" s="201"/>
      <c r="C6" s="200" t="str">
        <f>+IF(Langage=0,K6,L6)</f>
        <v>pour les critères de tarification mentionnés ci-après.</v>
      </c>
      <c r="D6" s="201"/>
      <c r="E6" s="201"/>
      <c r="F6" s="201"/>
      <c r="G6" s="201"/>
      <c r="H6" s="201"/>
      <c r="I6" s="201"/>
      <c r="K6" s="202" t="s">
        <v>63</v>
      </c>
      <c r="L6" s="137" t="s">
        <v>559</v>
      </c>
    </row>
    <row r="7" spans="1:14" ht="12.75" customHeight="1" x14ac:dyDescent="0.3">
      <c r="A7" s="158"/>
      <c r="B7" s="156"/>
      <c r="C7" s="156"/>
      <c r="D7" s="156"/>
      <c r="E7" s="156"/>
      <c r="F7" s="156"/>
      <c r="G7" s="156"/>
      <c r="H7" s="156"/>
      <c r="I7" s="156"/>
    </row>
    <row r="8" spans="1:14" ht="33.75" customHeight="1" x14ac:dyDescent="0.3">
      <c r="A8" s="178"/>
      <c r="B8" s="216"/>
      <c r="C8" s="101" t="str">
        <f>+IF(Langage=0,K8,L8)</f>
        <v>CRITÈRES DE TARIFICATION</v>
      </c>
      <c r="D8" s="37"/>
      <c r="E8" s="37"/>
      <c r="F8" s="111" t="str">
        <f>+IF(Langage=0,M8,N8)</f>
        <v>Tarifs modifiés en 2023 ?</v>
      </c>
      <c r="G8" s="327"/>
      <c r="H8" s="327"/>
      <c r="I8" s="327"/>
      <c r="K8" s="137" t="s">
        <v>11</v>
      </c>
      <c r="L8" s="137" t="s">
        <v>447</v>
      </c>
      <c r="M8" s="137" t="str">
        <f>"Tarifs modifiés en "&amp;_AF&amp;" ?"</f>
        <v>Tarifs modifiés en 2023 ?</v>
      </c>
      <c r="N8" s="137" t="str">
        <f>"Rate change in "&amp;_AF&amp;"?"</f>
        <v>Rate change in 2023?</v>
      </c>
    </row>
    <row r="9" spans="1:14" ht="33.75" customHeight="1" x14ac:dyDescent="0.3">
      <c r="A9" s="178"/>
      <c r="B9" s="216"/>
      <c r="C9" s="33"/>
      <c r="D9" s="38"/>
      <c r="E9" s="39"/>
      <c r="F9" s="418" t="s">
        <v>107</v>
      </c>
      <c r="G9" s="327"/>
      <c r="H9" s="327"/>
      <c r="I9" s="327"/>
    </row>
    <row r="10" spans="1:14" ht="15" customHeight="1" x14ac:dyDescent="0.3">
      <c r="A10" s="178"/>
      <c r="B10" s="293"/>
      <c r="C10" s="602" t="str">
        <f t="shared" ref="C10:C37" si="0">+IF(Langage=0,K10,L10)</f>
        <v>Âge</v>
      </c>
      <c r="D10" s="603"/>
      <c r="E10" s="417" t="s">
        <v>64</v>
      </c>
      <c r="F10" s="508"/>
      <c r="G10" s="187"/>
      <c r="H10" s="187"/>
      <c r="I10" s="187"/>
      <c r="K10" s="92" t="s">
        <v>16</v>
      </c>
      <c r="L10" s="137" t="s">
        <v>452</v>
      </c>
    </row>
    <row r="11" spans="1:14" ht="15" customHeight="1" x14ac:dyDescent="0.3">
      <c r="A11" s="178"/>
      <c r="B11" s="293"/>
      <c r="C11" s="602" t="str">
        <f t="shared" si="0"/>
        <v>Sexe</v>
      </c>
      <c r="D11" s="603"/>
      <c r="E11" s="417" t="s">
        <v>157</v>
      </c>
      <c r="F11" s="508"/>
      <c r="G11" s="187"/>
      <c r="H11" s="187"/>
      <c r="I11" s="187"/>
      <c r="K11" s="92" t="s">
        <v>17</v>
      </c>
      <c r="L11" s="137" t="s">
        <v>453</v>
      </c>
    </row>
    <row r="12" spans="1:14" ht="15" customHeight="1" x14ac:dyDescent="0.3">
      <c r="A12" s="178"/>
      <c r="B12" s="293"/>
      <c r="C12" s="602" t="str">
        <f t="shared" si="0"/>
        <v>État civil</v>
      </c>
      <c r="D12" s="603"/>
      <c r="E12" s="417" t="s">
        <v>180</v>
      </c>
      <c r="F12" s="508"/>
      <c r="G12" s="187"/>
      <c r="H12" s="187"/>
      <c r="I12" s="187"/>
      <c r="K12" s="92" t="s">
        <v>18</v>
      </c>
      <c r="L12" s="137" t="s">
        <v>454</v>
      </c>
    </row>
    <row r="13" spans="1:14" ht="15" customHeight="1" x14ac:dyDescent="0.3">
      <c r="A13" s="178"/>
      <c r="B13" s="293"/>
      <c r="C13" s="602" t="str">
        <f t="shared" si="0"/>
        <v>Pointage de stabilité financière (Credit Scoring)</v>
      </c>
      <c r="D13" s="603"/>
      <c r="E13" s="417" t="s">
        <v>181</v>
      </c>
      <c r="F13" s="508"/>
      <c r="G13" s="187"/>
      <c r="H13" s="187"/>
      <c r="I13" s="187"/>
      <c r="K13" s="92" t="s">
        <v>451</v>
      </c>
      <c r="L13" s="137" t="s">
        <v>455</v>
      </c>
    </row>
    <row r="14" spans="1:14" ht="15" customHeight="1" x14ac:dyDescent="0.3">
      <c r="A14" s="178"/>
      <c r="B14" s="293"/>
      <c r="C14" s="602" t="str">
        <f t="shared" si="0"/>
        <v>Permis de conduire (type de permis : apprenti, probatoire, permanent, etc.)</v>
      </c>
      <c r="D14" s="603"/>
      <c r="E14" s="417" t="s">
        <v>182</v>
      </c>
      <c r="F14" s="508"/>
      <c r="G14" s="187"/>
      <c r="H14" s="187"/>
      <c r="I14" s="187"/>
      <c r="K14" s="92" t="s">
        <v>19</v>
      </c>
      <c r="L14" s="137" t="s">
        <v>456</v>
      </c>
    </row>
    <row r="15" spans="1:14" ht="15" customHeight="1" x14ac:dyDescent="0.3">
      <c r="A15" s="178"/>
      <c r="B15" s="293"/>
      <c r="C15" s="602" t="str">
        <f t="shared" si="0"/>
        <v>Cours de conduite</v>
      </c>
      <c r="D15" s="603"/>
      <c r="E15" s="417" t="s">
        <v>183</v>
      </c>
      <c r="F15" s="508"/>
      <c r="G15" s="187"/>
      <c r="H15" s="187"/>
      <c r="I15" s="187"/>
      <c r="K15" s="92" t="s">
        <v>20</v>
      </c>
      <c r="L15" s="137" t="s">
        <v>457</v>
      </c>
    </row>
    <row r="16" spans="1:14" ht="15" customHeight="1" x14ac:dyDescent="0.3">
      <c r="A16" s="178"/>
      <c r="B16" s="293"/>
      <c r="C16" s="602" t="str">
        <f t="shared" si="0"/>
        <v>Expérience de conduite  (nombre d'années de détention d'un permis de conduire)</v>
      </c>
      <c r="D16" s="603"/>
      <c r="E16" s="417" t="s">
        <v>184</v>
      </c>
      <c r="F16" s="508"/>
      <c r="G16" s="187"/>
      <c r="H16" s="187"/>
      <c r="I16" s="187"/>
      <c r="K16" s="92" t="s">
        <v>21</v>
      </c>
      <c r="L16" s="137" t="s">
        <v>458</v>
      </c>
    </row>
    <row r="17" spans="1:12" ht="15" customHeight="1" x14ac:dyDescent="0.3">
      <c r="A17" s="178"/>
      <c r="B17" s="293"/>
      <c r="C17" s="602" t="str">
        <f t="shared" si="0"/>
        <v>Expérience d’infractions / condamnations</v>
      </c>
      <c r="D17" s="603"/>
      <c r="E17" s="417" t="s">
        <v>185</v>
      </c>
      <c r="F17" s="508"/>
      <c r="G17" s="187"/>
      <c r="H17" s="187"/>
      <c r="I17" s="187"/>
      <c r="K17" s="92" t="s">
        <v>22</v>
      </c>
      <c r="L17" s="137" t="s">
        <v>459</v>
      </c>
    </row>
    <row r="18" spans="1:12" ht="15" customHeight="1" x14ac:dyDescent="0.3">
      <c r="A18" s="178"/>
      <c r="B18" s="293"/>
      <c r="C18" s="602" t="str">
        <f t="shared" si="0"/>
        <v>Accidents responsables</v>
      </c>
      <c r="D18" s="603"/>
      <c r="E18" s="417" t="s">
        <v>186</v>
      </c>
      <c r="F18" s="508"/>
      <c r="G18" s="187"/>
      <c r="H18" s="187"/>
      <c r="I18" s="187"/>
      <c r="K18" s="92" t="s">
        <v>23</v>
      </c>
      <c r="L18" s="137" t="s">
        <v>460</v>
      </c>
    </row>
    <row r="19" spans="1:12" ht="15" customHeight="1" x14ac:dyDescent="0.3">
      <c r="A19" s="178"/>
      <c r="B19" s="293"/>
      <c r="C19" s="602" t="str">
        <f t="shared" si="0"/>
        <v xml:space="preserve">Accidents non-responsables    </v>
      </c>
      <c r="D19" s="603"/>
      <c r="E19" s="417" t="s">
        <v>187</v>
      </c>
      <c r="F19" s="508"/>
      <c r="G19" s="187"/>
      <c r="H19" s="187"/>
      <c r="I19" s="187"/>
      <c r="K19" s="92" t="s">
        <v>24</v>
      </c>
      <c r="L19" s="137" t="s">
        <v>461</v>
      </c>
    </row>
    <row r="20" spans="1:12" ht="15" customHeight="1" x14ac:dyDescent="0.3">
      <c r="A20" s="178"/>
      <c r="B20" s="293"/>
      <c r="C20" s="602" t="str">
        <f t="shared" si="0"/>
        <v>Autres sinistres</v>
      </c>
      <c r="D20" s="603"/>
      <c r="E20" s="417" t="s">
        <v>65</v>
      </c>
      <c r="F20" s="508"/>
      <c r="G20" s="187"/>
      <c r="H20" s="187"/>
      <c r="I20" s="187"/>
      <c r="K20" s="92" t="s">
        <v>25</v>
      </c>
      <c r="L20" s="137" t="s">
        <v>462</v>
      </c>
    </row>
    <row r="21" spans="1:12" ht="15" customHeight="1" x14ac:dyDescent="0.3">
      <c r="A21" s="178"/>
      <c r="B21" s="293"/>
      <c r="C21" s="602" t="str">
        <f t="shared" si="0"/>
        <v>Profession / occupation / membre d'un groupe</v>
      </c>
      <c r="D21" s="603"/>
      <c r="E21" s="417" t="s">
        <v>173</v>
      </c>
      <c r="F21" s="508"/>
      <c r="G21" s="187"/>
      <c r="H21" s="187"/>
      <c r="I21" s="187"/>
      <c r="K21" s="92" t="s">
        <v>26</v>
      </c>
      <c r="L21" s="137" t="s">
        <v>463</v>
      </c>
    </row>
    <row r="22" spans="1:12" ht="15" customHeight="1" x14ac:dyDescent="0.3">
      <c r="A22" s="178"/>
      <c r="B22" s="293"/>
      <c r="C22" s="602" t="str">
        <f t="shared" si="0"/>
        <v>Conducteur occasionnel</v>
      </c>
      <c r="D22" s="603"/>
      <c r="E22" s="417" t="s">
        <v>188</v>
      </c>
      <c r="F22" s="508"/>
      <c r="G22" s="187"/>
      <c r="H22" s="187"/>
      <c r="I22" s="187"/>
      <c r="K22" s="92" t="s">
        <v>27</v>
      </c>
      <c r="L22" s="137" t="s">
        <v>464</v>
      </c>
    </row>
    <row r="23" spans="1:12" ht="15" customHeight="1" x14ac:dyDescent="0.3">
      <c r="A23" s="178"/>
      <c r="B23" s="293"/>
      <c r="C23" s="602" t="str">
        <f t="shared" si="0"/>
        <v>Localisation</v>
      </c>
      <c r="D23" s="603"/>
      <c r="E23" s="417" t="s">
        <v>189</v>
      </c>
      <c r="F23" s="508"/>
      <c r="G23" s="187"/>
      <c r="H23" s="187"/>
      <c r="I23" s="187"/>
      <c r="K23" s="92" t="s">
        <v>28</v>
      </c>
      <c r="L23" s="137" t="s">
        <v>465</v>
      </c>
    </row>
    <row r="24" spans="1:12" ht="15" customHeight="1" x14ac:dyDescent="0.3">
      <c r="A24" s="178"/>
      <c r="B24" s="293"/>
      <c r="C24" s="602" t="str">
        <f t="shared" si="0"/>
        <v>Utilisation du véhicule</v>
      </c>
      <c r="D24" s="603"/>
      <c r="E24" s="417" t="s">
        <v>190</v>
      </c>
      <c r="F24" s="508"/>
      <c r="G24" s="187"/>
      <c r="H24" s="187"/>
      <c r="I24" s="187"/>
      <c r="K24" s="92" t="s">
        <v>29</v>
      </c>
      <c r="L24" s="137" t="s">
        <v>466</v>
      </c>
    </row>
    <row r="25" spans="1:12" ht="15" customHeight="1" x14ac:dyDescent="0.3">
      <c r="A25" s="178"/>
      <c r="B25" s="293"/>
      <c r="C25" s="602" t="str">
        <f t="shared" si="0"/>
        <v>Kilométrage</v>
      </c>
      <c r="D25" s="603"/>
      <c r="E25" s="417" t="s">
        <v>191</v>
      </c>
      <c r="F25" s="508"/>
      <c r="G25" s="187"/>
      <c r="H25" s="187"/>
      <c r="I25" s="187"/>
      <c r="K25" s="92" t="s">
        <v>30</v>
      </c>
      <c r="L25" s="137" t="s">
        <v>467</v>
      </c>
    </row>
    <row r="26" spans="1:12" ht="15" customHeight="1" x14ac:dyDescent="0.3">
      <c r="A26" s="178"/>
      <c r="B26" s="293"/>
      <c r="C26" s="602" t="str">
        <f t="shared" si="0"/>
        <v>Utilisation hors Québec</v>
      </c>
      <c r="D26" s="603"/>
      <c r="E26" s="417" t="s">
        <v>192</v>
      </c>
      <c r="F26" s="508"/>
      <c r="G26" s="187"/>
      <c r="H26" s="187"/>
      <c r="I26" s="187"/>
      <c r="K26" s="92" t="s">
        <v>31</v>
      </c>
      <c r="L26" s="137" t="s">
        <v>468</v>
      </c>
    </row>
    <row r="27" spans="1:12" ht="15" customHeight="1" x14ac:dyDescent="0.3">
      <c r="A27" s="178"/>
      <c r="B27" s="293"/>
      <c r="C27" s="602" t="str">
        <f t="shared" si="0"/>
        <v>Système de protection contre le vol</v>
      </c>
      <c r="D27" s="603"/>
      <c r="E27" s="417" t="s">
        <v>193</v>
      </c>
      <c r="F27" s="508"/>
      <c r="G27" s="187"/>
      <c r="H27" s="187"/>
      <c r="I27" s="187"/>
      <c r="K27" s="92" t="s">
        <v>32</v>
      </c>
      <c r="L27" s="137" t="s">
        <v>469</v>
      </c>
    </row>
    <row r="28" spans="1:12" ht="15" customHeight="1" x14ac:dyDescent="0.3">
      <c r="A28" s="178"/>
      <c r="B28" s="293"/>
      <c r="C28" s="602" t="str">
        <f t="shared" si="0"/>
        <v>Marque / année / modèle de véhicule (table de groupes de véhicule)</v>
      </c>
      <c r="D28" s="603"/>
      <c r="E28" s="417" t="s">
        <v>194</v>
      </c>
      <c r="F28" s="508"/>
      <c r="G28" s="187"/>
      <c r="H28" s="187"/>
      <c r="I28" s="187"/>
      <c r="K28" s="92" t="s">
        <v>33</v>
      </c>
      <c r="L28" s="137" t="s">
        <v>470</v>
      </c>
    </row>
    <row r="29" spans="1:12" ht="15" customHeight="1" x14ac:dyDescent="0.3">
      <c r="A29" s="178"/>
      <c r="B29" s="293"/>
      <c r="C29" s="602" t="str">
        <f t="shared" si="0"/>
        <v>Couverture complète (chap, A, B et avenants)</v>
      </c>
      <c r="D29" s="603"/>
      <c r="E29" s="417" t="s">
        <v>195</v>
      </c>
      <c r="F29" s="508"/>
      <c r="G29" s="187"/>
      <c r="H29" s="187"/>
      <c r="I29" s="187"/>
      <c r="K29" s="92" t="s">
        <v>34</v>
      </c>
      <c r="L29" s="137" t="s">
        <v>471</v>
      </c>
    </row>
    <row r="30" spans="1:12" ht="15" customHeight="1" x14ac:dyDescent="0.3">
      <c r="A30" s="178"/>
      <c r="B30" s="293"/>
      <c r="C30" s="602" t="str">
        <f t="shared" si="0"/>
        <v xml:space="preserve">Pluralité de véhicules </v>
      </c>
      <c r="D30" s="603"/>
      <c r="E30" s="417" t="s">
        <v>66</v>
      </c>
      <c r="F30" s="508"/>
      <c r="G30" s="187"/>
      <c r="H30" s="187"/>
      <c r="I30" s="187"/>
      <c r="K30" s="92" t="s">
        <v>35</v>
      </c>
      <c r="L30" s="137" t="s">
        <v>472</v>
      </c>
    </row>
    <row r="31" spans="1:12" ht="15" customHeight="1" x14ac:dyDescent="0.3">
      <c r="A31" s="178"/>
      <c r="B31" s="293"/>
      <c r="C31" s="602" t="str">
        <f t="shared" si="0"/>
        <v>Renouvellements</v>
      </c>
      <c r="D31" s="603"/>
      <c r="E31" s="417" t="s">
        <v>158</v>
      </c>
      <c r="F31" s="508"/>
      <c r="G31" s="187"/>
      <c r="H31" s="187"/>
      <c r="I31" s="187"/>
      <c r="K31" s="92" t="s">
        <v>36</v>
      </c>
      <c r="L31" s="137" t="s">
        <v>473</v>
      </c>
    </row>
    <row r="32" spans="1:12" ht="15" customHeight="1" x14ac:dyDescent="0.3">
      <c r="A32" s="178"/>
      <c r="B32" s="293"/>
      <c r="C32" s="602" t="str">
        <f t="shared" si="0"/>
        <v>Pluralité de contrats (exemple : auto &amp; habitation)</v>
      </c>
      <c r="D32" s="603"/>
      <c r="E32" s="417" t="s">
        <v>159</v>
      </c>
      <c r="F32" s="508"/>
      <c r="G32" s="187"/>
      <c r="H32" s="187"/>
      <c r="I32" s="187"/>
      <c r="K32" s="92" t="s">
        <v>37</v>
      </c>
      <c r="L32" s="137" t="s">
        <v>474</v>
      </c>
    </row>
    <row r="33" spans="1:12" ht="15" customHeight="1" x14ac:dyDescent="0.3">
      <c r="A33" s="158"/>
      <c r="B33" s="156"/>
      <c r="C33" s="602" t="str">
        <f t="shared" si="0"/>
        <v>Agriculteurs</v>
      </c>
      <c r="D33" s="603"/>
      <c r="E33" s="417" t="s">
        <v>160</v>
      </c>
      <c r="F33" s="508"/>
      <c r="G33" s="156"/>
      <c r="H33" s="156"/>
      <c r="I33" s="156"/>
      <c r="K33" s="92" t="s">
        <v>38</v>
      </c>
      <c r="L33" s="137" t="s">
        <v>475</v>
      </c>
    </row>
    <row r="34" spans="1:12" ht="15" customHeight="1" x14ac:dyDescent="0.3">
      <c r="A34" s="159"/>
      <c r="B34" s="19"/>
      <c r="C34" s="602" t="str">
        <f t="shared" si="0"/>
        <v>Étudiants / jeunes à la maison</v>
      </c>
      <c r="D34" s="603"/>
      <c r="E34" s="417" t="s">
        <v>161</v>
      </c>
      <c r="F34" s="508"/>
      <c r="G34" s="19"/>
      <c r="H34" s="19"/>
      <c r="I34" s="19"/>
      <c r="K34" s="92" t="s">
        <v>39</v>
      </c>
      <c r="L34" s="137" t="s">
        <v>476</v>
      </c>
    </row>
    <row r="35" spans="1:12" ht="15" customHeight="1" x14ac:dyDescent="0.3">
      <c r="A35" s="159"/>
      <c r="B35" s="19"/>
      <c r="C35" s="602" t="str">
        <f t="shared" si="0"/>
        <v>Retraités</v>
      </c>
      <c r="D35" s="603"/>
      <c r="E35" s="417" t="s">
        <v>162</v>
      </c>
      <c r="F35" s="508"/>
      <c r="G35" s="162"/>
      <c r="H35" s="162"/>
      <c r="I35" s="162"/>
      <c r="K35" s="92" t="s">
        <v>40</v>
      </c>
      <c r="L35" s="137" t="s">
        <v>477</v>
      </c>
    </row>
    <row r="36" spans="1:12" ht="15" customHeight="1" x14ac:dyDescent="0.3">
      <c r="A36" s="158"/>
      <c r="B36" s="156"/>
      <c r="C36" s="602" t="str">
        <f t="shared" si="0"/>
        <v>Internet</v>
      </c>
      <c r="D36" s="603"/>
      <c r="E36" s="419" t="s">
        <v>196</v>
      </c>
      <c r="F36" s="509"/>
      <c r="G36" s="156"/>
      <c r="H36" s="156"/>
      <c r="I36" s="156"/>
      <c r="K36" s="92" t="s">
        <v>41</v>
      </c>
      <c r="L36" s="137" t="s">
        <v>41</v>
      </c>
    </row>
    <row r="37" spans="1:12" ht="15" customHeight="1" x14ac:dyDescent="0.3">
      <c r="A37" s="178"/>
      <c r="B37" s="293"/>
      <c r="C37" s="604" t="str">
        <f t="shared" si="0"/>
        <v>Autres critères ou rabais? Veuillez préciser.</v>
      </c>
      <c r="D37" s="605"/>
      <c r="E37" s="40"/>
      <c r="F37" s="412"/>
      <c r="G37" s="187"/>
      <c r="H37" s="187"/>
      <c r="I37" s="187"/>
      <c r="K37" s="92" t="s">
        <v>42</v>
      </c>
      <c r="L37" s="137" t="s">
        <v>478</v>
      </c>
    </row>
    <row r="38" spans="1:12" ht="15" customHeight="1" x14ac:dyDescent="0.3">
      <c r="A38" s="287"/>
      <c r="B38" s="288"/>
      <c r="C38" s="598"/>
      <c r="D38" s="599"/>
      <c r="E38" s="437" t="s">
        <v>109</v>
      </c>
      <c r="F38" s="508"/>
      <c r="G38" s="334"/>
      <c r="H38" s="334"/>
      <c r="I38" s="334"/>
    </row>
    <row r="39" spans="1:12" ht="15" customHeight="1" x14ac:dyDescent="0.3">
      <c r="A39" s="287"/>
      <c r="B39" s="288"/>
      <c r="C39" s="598"/>
      <c r="D39" s="599"/>
      <c r="E39" s="437" t="s">
        <v>209</v>
      </c>
      <c r="F39" s="508"/>
      <c r="G39" s="334"/>
      <c r="H39" s="334"/>
      <c r="I39" s="334"/>
    </row>
    <row r="40" spans="1:12" ht="15" customHeight="1" x14ac:dyDescent="0.3">
      <c r="A40" s="287"/>
      <c r="B40" s="288"/>
      <c r="C40" s="598"/>
      <c r="D40" s="599"/>
      <c r="E40" s="437" t="s">
        <v>210</v>
      </c>
      <c r="F40" s="508"/>
      <c r="G40" s="334"/>
      <c r="H40" s="334"/>
      <c r="I40" s="334"/>
    </row>
    <row r="41" spans="1:12" ht="15" customHeight="1" x14ac:dyDescent="0.3">
      <c r="A41" s="287"/>
      <c r="B41" s="288"/>
      <c r="C41" s="598"/>
      <c r="D41" s="599"/>
      <c r="E41" s="437" t="s">
        <v>211</v>
      </c>
      <c r="F41" s="508"/>
      <c r="G41" s="334"/>
      <c r="H41" s="334"/>
      <c r="I41" s="334"/>
    </row>
    <row r="42" spans="1:12" ht="15" customHeight="1" x14ac:dyDescent="0.3">
      <c r="A42" s="287"/>
      <c r="B42" s="288"/>
      <c r="C42" s="598"/>
      <c r="D42" s="599"/>
      <c r="E42" s="437" t="s">
        <v>212</v>
      </c>
      <c r="F42" s="508"/>
      <c r="G42" s="334"/>
      <c r="H42" s="334"/>
      <c r="I42" s="334"/>
    </row>
    <row r="43" spans="1:12" ht="15" customHeight="1" x14ac:dyDescent="0.3">
      <c r="A43" s="287"/>
      <c r="B43" s="288"/>
      <c r="C43" s="598"/>
      <c r="D43" s="599"/>
      <c r="E43" s="437" t="s">
        <v>213</v>
      </c>
      <c r="F43" s="508"/>
      <c r="G43" s="334"/>
      <c r="H43" s="334"/>
      <c r="I43" s="334"/>
    </row>
    <row r="44" spans="1:12" ht="15" customHeight="1" x14ac:dyDescent="0.3">
      <c r="A44" s="287"/>
      <c r="B44" s="288"/>
      <c r="C44" s="598"/>
      <c r="D44" s="599"/>
      <c r="E44" s="437" t="s">
        <v>214</v>
      </c>
      <c r="F44" s="508"/>
      <c r="G44" s="334"/>
      <c r="H44" s="334"/>
      <c r="I44" s="334"/>
    </row>
    <row r="45" spans="1:12" ht="15" customHeight="1" x14ac:dyDescent="0.3">
      <c r="A45" s="287"/>
      <c r="B45" s="288"/>
      <c r="C45" s="598"/>
      <c r="D45" s="599"/>
      <c r="E45" s="437" t="s">
        <v>215</v>
      </c>
      <c r="F45" s="508"/>
      <c r="G45" s="334"/>
      <c r="H45" s="334"/>
      <c r="I45" s="334"/>
    </row>
    <row r="46" spans="1:12" ht="15" customHeight="1" x14ac:dyDescent="0.3">
      <c r="A46" s="287"/>
      <c r="B46" s="288"/>
      <c r="C46" s="598"/>
      <c r="D46" s="599"/>
      <c r="E46" s="437" t="s">
        <v>216</v>
      </c>
      <c r="F46" s="508"/>
      <c r="G46" s="334"/>
      <c r="H46" s="334"/>
      <c r="I46" s="334"/>
    </row>
    <row r="47" spans="1:12" ht="15" customHeight="1" x14ac:dyDescent="0.3">
      <c r="A47" s="287"/>
      <c r="B47" s="288"/>
      <c r="C47" s="598"/>
      <c r="D47" s="599"/>
      <c r="E47" s="437" t="s">
        <v>217</v>
      </c>
      <c r="F47" s="508"/>
      <c r="G47" s="334"/>
      <c r="H47" s="334"/>
      <c r="I47" s="334"/>
    </row>
    <row r="48" spans="1:12" ht="15" customHeight="1" x14ac:dyDescent="0.3">
      <c r="A48" s="158"/>
      <c r="B48" s="156"/>
      <c r="C48" s="598"/>
      <c r="D48" s="599"/>
      <c r="E48" s="437" t="s">
        <v>136</v>
      </c>
      <c r="F48" s="508"/>
      <c r="G48" s="156"/>
      <c r="H48" s="156"/>
      <c r="I48" s="156"/>
    </row>
    <row r="49" spans="1:9" ht="15" customHeight="1" x14ac:dyDescent="0.3">
      <c r="A49" s="158"/>
      <c r="B49" s="156"/>
      <c r="C49" s="598"/>
      <c r="D49" s="599"/>
      <c r="E49" s="437" t="s">
        <v>218</v>
      </c>
      <c r="F49" s="508"/>
      <c r="G49" s="156"/>
      <c r="H49" s="156"/>
      <c r="I49" s="156"/>
    </row>
    <row r="50" spans="1:9" ht="15" customHeight="1" x14ac:dyDescent="0.3">
      <c r="A50" s="158"/>
      <c r="B50" s="156"/>
      <c r="C50" s="598"/>
      <c r="D50" s="599"/>
      <c r="E50" s="437" t="s">
        <v>219</v>
      </c>
      <c r="F50" s="508"/>
      <c r="G50" s="156"/>
      <c r="H50" s="156"/>
      <c r="I50" s="156"/>
    </row>
    <row r="51" spans="1:9" ht="15" customHeight="1" x14ac:dyDescent="0.3">
      <c r="A51" s="158"/>
      <c r="B51" s="156"/>
      <c r="C51" s="600"/>
      <c r="D51" s="601"/>
      <c r="E51" s="437" t="s">
        <v>220</v>
      </c>
      <c r="F51" s="509"/>
      <c r="G51" s="156"/>
      <c r="H51" s="156"/>
      <c r="I51" s="156"/>
    </row>
    <row r="53" spans="1:9" x14ac:dyDescent="0.3">
      <c r="A53" s="540" t="s">
        <v>674</v>
      </c>
      <c r="B53" s="540"/>
      <c r="C53" s="540"/>
      <c r="D53" s="540"/>
      <c r="E53" s="540"/>
      <c r="F53" s="540"/>
      <c r="G53" s="540"/>
      <c r="H53" s="540"/>
      <c r="I53" s="540"/>
    </row>
  </sheetData>
  <sheetProtection algorithmName="SHA-512" hashValue="QWb3fJqttzQ5X/5qxz5eEYV0UoJe/9k2wCfR/3OqLVMUfwxnNcRPQwsChEyOCe0xIZAxwayWXwkKR6eeQhvINg==" saltValue="WJP3D7JOiM+mhEvrtqix4w==" spinCount="100000" sheet="1" selectLockedCells="1"/>
  <mergeCells count="44">
    <mergeCell ref="C15:D15"/>
    <mergeCell ref="C10:D10"/>
    <mergeCell ref="C11:D11"/>
    <mergeCell ref="C12:D12"/>
    <mergeCell ref="C13:D13"/>
    <mergeCell ref="C14:D14"/>
    <mergeCell ref="C27:D27"/>
    <mergeCell ref="C16:D16"/>
    <mergeCell ref="C17:D17"/>
    <mergeCell ref="C18:D18"/>
    <mergeCell ref="C19:D19"/>
    <mergeCell ref="C20:D20"/>
    <mergeCell ref="C21:D21"/>
    <mergeCell ref="C45:D45"/>
    <mergeCell ref="C46:D46"/>
    <mergeCell ref="C34:D34"/>
    <mergeCell ref="C35:D35"/>
    <mergeCell ref="C37:D37"/>
    <mergeCell ref="C38:D38"/>
    <mergeCell ref="C39:D39"/>
    <mergeCell ref="C40:D40"/>
    <mergeCell ref="C36:D36"/>
    <mergeCell ref="E1:I1"/>
    <mergeCell ref="C41:D41"/>
    <mergeCell ref="C42:D42"/>
    <mergeCell ref="C43:D43"/>
    <mergeCell ref="C44:D44"/>
    <mergeCell ref="C28:D28"/>
    <mergeCell ref="C29:D29"/>
    <mergeCell ref="C30:D30"/>
    <mergeCell ref="C31:D31"/>
    <mergeCell ref="C32:D32"/>
    <mergeCell ref="C33:D33"/>
    <mergeCell ref="C22:D22"/>
    <mergeCell ref="C23:D23"/>
    <mergeCell ref="C24:D24"/>
    <mergeCell ref="C25:D25"/>
    <mergeCell ref="C26:D26"/>
    <mergeCell ref="A53:I53"/>
    <mergeCell ref="C47:D47"/>
    <mergeCell ref="C48:D48"/>
    <mergeCell ref="C49:D49"/>
    <mergeCell ref="C50:D50"/>
    <mergeCell ref="C51:D51"/>
  </mergeCells>
  <pageMargins left="0.7" right="0.7" top="0.75" bottom="0.75" header="0.3" footer="0.3"/>
  <pageSetup scale="8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3"/>
  <dimension ref="A1:AA49"/>
  <sheetViews>
    <sheetView workbookViewId="0">
      <selection sqref="A1:XFD1048576"/>
    </sheetView>
  </sheetViews>
  <sheetFormatPr baseColWidth="10" defaultColWidth="11" defaultRowHeight="14" outlineLevelCol="1" x14ac:dyDescent="0.3"/>
  <cols>
    <col min="1" max="1" width="2.25" style="130" customWidth="1"/>
    <col min="2" max="2" width="11.33203125" style="130" customWidth="1"/>
    <col min="3" max="3" width="9.83203125" style="130" customWidth="1"/>
    <col min="4" max="4" width="20.58203125" style="130" customWidth="1"/>
    <col min="5" max="9" width="13.75" style="130" customWidth="1"/>
    <col min="10" max="10" width="11" style="130"/>
    <col min="11" max="11" width="153.5" style="130" hidden="1" customWidth="1" outlineLevel="1"/>
    <col min="12" max="12" width="110.25" style="130" hidden="1" customWidth="1" outlineLevel="1"/>
    <col min="13" max="13" width="11" style="130" hidden="1" customWidth="1" outlineLevel="1"/>
    <col min="14" max="14" width="11.5" style="130" hidden="1" customWidth="1" outlineLevel="1"/>
    <col min="15" max="15" width="22.58203125" style="130" hidden="1" customWidth="1" outlineLevel="1"/>
    <col min="16" max="16" width="20.83203125" style="130" hidden="1" customWidth="1" outlineLevel="1"/>
    <col min="17" max="17" width="33.5" style="130" hidden="1" customWidth="1" outlineLevel="1"/>
    <col min="18" max="18" width="24.75" style="130" hidden="1" customWidth="1" outlineLevel="1"/>
    <col min="19" max="19" width="30.75" style="130" hidden="1" customWidth="1" outlineLevel="1"/>
    <col min="20" max="20" width="22.25" style="130" hidden="1" customWidth="1" outlineLevel="1"/>
    <col min="21" max="21" width="28.58203125" style="130" hidden="1" customWidth="1" outlineLevel="1"/>
    <col min="22" max="22" width="22.83203125" style="130" hidden="1" customWidth="1" outlineLevel="1"/>
    <col min="23" max="23" width="14.5" style="130" hidden="1" customWidth="1" outlineLevel="1"/>
    <col min="24" max="24" width="13.75" style="130" hidden="1" customWidth="1" outlineLevel="1"/>
    <col min="25" max="25" width="25.58203125" style="130" hidden="1" customWidth="1" outlineLevel="1"/>
    <col min="26" max="26" width="17.83203125" style="130" hidden="1" customWidth="1" outlineLevel="1"/>
    <col min="27" max="27" width="11" style="130" collapsed="1"/>
    <col min="28" max="16384" width="11" style="130"/>
  </cols>
  <sheetData>
    <row r="1" spans="1:12" ht="24" customHeight="1" x14ac:dyDescent="0.3">
      <c r="A1" s="335"/>
      <c r="B1" s="336"/>
      <c r="C1" s="337"/>
      <c r="D1" s="338" t="str">
        <f>+IF(Langage=0,K1,L1)</f>
        <v>Nom de l'assureur :</v>
      </c>
      <c r="E1" s="558">
        <f>'100'!B10</f>
        <v>0</v>
      </c>
      <c r="F1" s="559"/>
      <c r="G1" s="559"/>
      <c r="H1" s="559"/>
      <c r="I1" s="560"/>
      <c r="K1" s="130" t="s">
        <v>1</v>
      </c>
      <c r="L1" s="130" t="s">
        <v>294</v>
      </c>
    </row>
    <row r="2" spans="1:12" ht="24" customHeight="1" x14ac:dyDescent="0.3">
      <c r="A2" s="339"/>
      <c r="B2" s="340"/>
      <c r="C2" s="341"/>
      <c r="D2" s="341"/>
      <c r="E2" s="341"/>
      <c r="F2" s="341"/>
      <c r="G2" s="342"/>
      <c r="H2" s="339"/>
      <c r="I2" s="339"/>
    </row>
    <row r="3" spans="1:12" ht="43.5" customHeight="1" x14ac:dyDescent="0.3">
      <c r="A3" s="608" t="str">
        <f>+IF(Langage=0,K3,L3)</f>
        <v>PRIMES D'ASSURANCE POUR DIFFÉRENTS PROFILS D'ASSURÉS
- Voitures de tourisme seulement -</v>
      </c>
      <c r="B3" s="608"/>
      <c r="C3" s="608"/>
      <c r="D3" s="608"/>
      <c r="E3" s="608"/>
      <c r="F3" s="608"/>
      <c r="G3" s="608"/>
      <c r="H3" s="608"/>
      <c r="I3" s="608"/>
      <c r="K3" s="343" t="s">
        <v>562</v>
      </c>
      <c r="L3" s="343" t="s">
        <v>563</v>
      </c>
    </row>
    <row r="4" spans="1:12" ht="24" customHeight="1" x14ac:dyDescent="0.3">
      <c r="A4" s="344"/>
      <c r="B4" s="341"/>
      <c r="C4" s="341"/>
      <c r="D4" s="341"/>
      <c r="E4" s="341"/>
      <c r="F4" s="342"/>
      <c r="G4" s="339"/>
      <c r="H4" s="339"/>
      <c r="I4" s="339"/>
    </row>
    <row r="5" spans="1:12" ht="80.25" customHeight="1" x14ac:dyDescent="0.3">
      <c r="A5" s="345"/>
      <c r="B5" s="607" t="str">
        <f>+IF(Langage=0,K5,L5)</f>
        <v>Nous avons développé un ensemble de profils d'assurés détaillés. Chaque profil présente les caractéristiques communes décrites ci-après, mais varient selon le profil du conducteur, de la voiture et de la résidence.
Dans le tableau de l'onglet "510", veuillez indiquer la prime que vous demanderiez à un assuré pour chaque profil. S'il vous manque une information particulière pour déterminer l'une des primes, faites une hypothèse conservatrice et expliquez-en la teneur. De plus, pour chaque profil, nous vous demandons de calculer la prime pour un HOMME et pour une FEMME.</v>
      </c>
      <c r="C5" s="607"/>
      <c r="D5" s="607"/>
      <c r="E5" s="607"/>
      <c r="F5" s="607"/>
      <c r="G5" s="607"/>
      <c r="H5" s="607"/>
      <c r="I5" s="607"/>
      <c r="K5" s="343" t="s">
        <v>564</v>
      </c>
      <c r="L5" s="343" t="s">
        <v>565</v>
      </c>
    </row>
    <row r="6" spans="1:12" ht="18" customHeight="1" x14ac:dyDescent="0.3">
      <c r="A6" s="344"/>
      <c r="B6" s="346"/>
      <c r="C6" s="346"/>
      <c r="D6" s="339"/>
      <c r="E6" s="346"/>
      <c r="F6" s="342"/>
      <c r="G6" s="339"/>
      <c r="H6" s="339"/>
      <c r="I6" s="339"/>
    </row>
    <row r="7" spans="1:12" ht="15" customHeight="1" x14ac:dyDescent="0.3">
      <c r="A7" s="347"/>
      <c r="B7" s="348" t="str">
        <f>+IF(Langage=0,K7,L7)</f>
        <v>Caractéristiques communes à tous les profils d'assurés :</v>
      </c>
      <c r="C7" s="346"/>
      <c r="D7" s="346"/>
      <c r="E7" s="346"/>
      <c r="F7" s="342"/>
      <c r="G7" s="339"/>
      <c r="H7" s="339"/>
      <c r="I7" s="339"/>
      <c r="K7" s="349" t="s">
        <v>221</v>
      </c>
      <c r="L7" s="349" t="s">
        <v>566</v>
      </c>
    </row>
    <row r="8" spans="1:12" ht="12.75" customHeight="1" x14ac:dyDescent="0.3">
      <c r="A8" s="347"/>
      <c r="B8" s="346"/>
      <c r="C8" s="346"/>
      <c r="D8" s="339"/>
      <c r="E8" s="346"/>
      <c r="F8" s="342"/>
      <c r="G8" s="339"/>
      <c r="H8" s="339"/>
      <c r="I8" s="339"/>
    </row>
    <row r="9" spans="1:12" ht="15" customHeight="1" x14ac:dyDescent="0.3">
      <c r="A9" s="347"/>
      <c r="B9" s="607" t="str">
        <f t="shared" ref="B9:B25" si="0">+IF(Langage=0,K9,L9)</f>
        <v>Aucune réclamation et aucune infraction au cours des 10 dernières années</v>
      </c>
      <c r="C9" s="607"/>
      <c r="D9" s="607"/>
      <c r="E9" s="607"/>
      <c r="F9" s="607"/>
      <c r="G9" s="607"/>
      <c r="H9" s="607"/>
      <c r="I9" s="607"/>
      <c r="K9" s="350" t="s">
        <v>222</v>
      </c>
      <c r="L9" s="130" t="s">
        <v>568</v>
      </c>
    </row>
    <row r="10" spans="1:12" ht="15" customHeight="1" x14ac:dyDescent="0.3">
      <c r="A10" s="347"/>
      <c r="B10" s="607" t="str">
        <f t="shared" si="0"/>
        <v>Conducteur ayant exclusivement une classe de permis 5</v>
      </c>
      <c r="C10" s="607"/>
      <c r="D10" s="607"/>
      <c r="E10" s="607"/>
      <c r="F10" s="607"/>
      <c r="G10" s="607"/>
      <c r="H10" s="607"/>
      <c r="I10" s="607"/>
      <c r="K10" s="350" t="s">
        <v>223</v>
      </c>
      <c r="L10" s="130" t="s">
        <v>569</v>
      </c>
    </row>
    <row r="11" spans="1:12" ht="15" customHeight="1" x14ac:dyDescent="0.3">
      <c r="A11" s="347"/>
      <c r="B11" s="607" t="str">
        <f t="shared" si="0"/>
        <v>Un seul véhicule et un seul conducteur sur la police</v>
      </c>
      <c r="C11" s="607"/>
      <c r="D11" s="607"/>
      <c r="E11" s="607"/>
      <c r="F11" s="607"/>
      <c r="G11" s="607"/>
      <c r="H11" s="607"/>
      <c r="I11" s="607"/>
      <c r="K11" s="350" t="s">
        <v>224</v>
      </c>
      <c r="L11" s="130" t="s">
        <v>570</v>
      </c>
    </row>
    <row r="12" spans="1:12" ht="15" customHeight="1" x14ac:dyDescent="0.3">
      <c r="A12" s="347"/>
      <c r="B12" s="607" t="str">
        <f t="shared" si="0"/>
        <v>Pas de dommages aux vitres ou à la carosserie de la voiture</v>
      </c>
      <c r="C12" s="607"/>
      <c r="D12" s="607"/>
      <c r="E12" s="607"/>
      <c r="F12" s="607"/>
      <c r="G12" s="607"/>
      <c r="H12" s="607"/>
      <c r="I12" s="607"/>
      <c r="K12" s="350" t="s">
        <v>225</v>
      </c>
      <c r="L12" s="130" t="s">
        <v>571</v>
      </c>
    </row>
    <row r="13" spans="1:12" ht="15" customHeight="1" x14ac:dyDescent="0.3">
      <c r="A13" s="347"/>
      <c r="B13" s="607" t="str">
        <f t="shared" si="0"/>
        <v>Pas plus d'un créancier sur la voiture</v>
      </c>
      <c r="C13" s="607"/>
      <c r="D13" s="607"/>
      <c r="E13" s="607"/>
      <c r="F13" s="607"/>
      <c r="G13" s="607"/>
      <c r="H13" s="607"/>
      <c r="I13" s="607"/>
      <c r="K13" s="350" t="s">
        <v>226</v>
      </c>
      <c r="L13" s="130" t="s">
        <v>572</v>
      </c>
    </row>
    <row r="14" spans="1:12" ht="15" customHeight="1" x14ac:dyDescent="0.3">
      <c r="A14" s="347"/>
      <c r="B14" s="607" t="str">
        <f t="shared" si="0"/>
        <v>Voiture non modifiée</v>
      </c>
      <c r="C14" s="607"/>
      <c r="D14" s="607"/>
      <c r="E14" s="607"/>
      <c r="F14" s="607"/>
      <c r="G14" s="607"/>
      <c r="H14" s="607"/>
      <c r="I14" s="607"/>
      <c r="K14" s="350" t="s">
        <v>227</v>
      </c>
      <c r="L14" s="130" t="s">
        <v>573</v>
      </c>
    </row>
    <row r="15" spans="1:12" ht="15" customHeight="1" x14ac:dyDescent="0.3">
      <c r="A15" s="347"/>
      <c r="B15" s="607" t="str">
        <f t="shared" si="0"/>
        <v xml:space="preserve">Pas d'usage de la voiture à des fins commerciales, dans une autre province ou dans un autre pays </v>
      </c>
      <c r="C15" s="607"/>
      <c r="D15" s="607"/>
      <c r="E15" s="607"/>
      <c r="F15" s="607"/>
      <c r="G15" s="607"/>
      <c r="H15" s="607"/>
      <c r="I15" s="607"/>
      <c r="K15" s="350" t="s">
        <v>228</v>
      </c>
      <c r="L15" s="130" t="s">
        <v>574</v>
      </c>
    </row>
    <row r="16" spans="1:12" ht="15" customHeight="1" x14ac:dyDescent="0.3">
      <c r="A16" s="347"/>
      <c r="B16" s="607" t="str">
        <f t="shared" si="0"/>
        <v>Aucun antécédent criminel, jugement défavorable, permis révoqué, police résiliée, fausse déclaration ou refus par un autre assureur</v>
      </c>
      <c r="C16" s="607"/>
      <c r="D16" s="607"/>
      <c r="E16" s="607"/>
      <c r="F16" s="607"/>
      <c r="G16" s="607"/>
      <c r="H16" s="607"/>
      <c r="I16" s="607"/>
      <c r="K16" s="350" t="s">
        <v>229</v>
      </c>
      <c r="L16" s="130" t="s">
        <v>575</v>
      </c>
    </row>
    <row r="17" spans="1:26" ht="15" customHeight="1" x14ac:dyDescent="0.3">
      <c r="A17" s="347"/>
      <c r="B17" s="607" t="str">
        <f t="shared" si="0"/>
        <v>Aucune police habitation</v>
      </c>
      <c r="C17" s="607"/>
      <c r="D17" s="607"/>
      <c r="E17" s="607"/>
      <c r="F17" s="607"/>
      <c r="G17" s="607"/>
      <c r="H17" s="607"/>
      <c r="I17" s="607"/>
      <c r="K17" s="350" t="s">
        <v>230</v>
      </c>
      <c r="L17" s="130" t="s">
        <v>576</v>
      </c>
    </row>
    <row r="18" spans="1:26" ht="15" customHeight="1" x14ac:dyDescent="0.3">
      <c r="A18" s="347"/>
      <c r="B18" s="607" t="str">
        <f t="shared" si="0"/>
        <v>Aucun antivol ou dispositif de repérage supplémentaire à l'équipement de série de la voiture</v>
      </c>
      <c r="C18" s="607"/>
      <c r="D18" s="607"/>
      <c r="E18" s="607"/>
      <c r="F18" s="607"/>
      <c r="G18" s="607"/>
      <c r="H18" s="607"/>
      <c r="I18" s="607"/>
      <c r="K18" s="350" t="s">
        <v>231</v>
      </c>
      <c r="L18" s="130" t="s">
        <v>577</v>
      </c>
    </row>
    <row r="19" spans="1:26" ht="15" customHeight="1" x14ac:dyDescent="0.3">
      <c r="A19" s="347"/>
      <c r="B19" s="607" t="str">
        <f t="shared" si="0"/>
        <v>Chapitre A (responsabilité civile) = 1M$</v>
      </c>
      <c r="C19" s="607"/>
      <c r="D19" s="607"/>
      <c r="E19" s="607"/>
      <c r="F19" s="607"/>
      <c r="G19" s="607"/>
      <c r="H19" s="607"/>
      <c r="I19" s="607"/>
      <c r="K19" s="350" t="s">
        <v>232</v>
      </c>
      <c r="L19" s="130" t="s">
        <v>578</v>
      </c>
    </row>
    <row r="20" spans="1:26" ht="15" customHeight="1" x14ac:dyDescent="0.3">
      <c r="A20" s="347"/>
      <c r="B20" s="607" t="str">
        <f t="shared" si="0"/>
        <v>Chapitre B2 (collision) = 500$</v>
      </c>
      <c r="C20" s="607"/>
      <c r="D20" s="607"/>
      <c r="E20" s="607"/>
      <c r="F20" s="607"/>
      <c r="G20" s="607"/>
      <c r="H20" s="607"/>
      <c r="I20" s="607"/>
      <c r="K20" s="350" t="s">
        <v>233</v>
      </c>
      <c r="L20" s="130" t="s">
        <v>579</v>
      </c>
    </row>
    <row r="21" spans="1:26" ht="15" customHeight="1" x14ac:dyDescent="0.3">
      <c r="A21" s="347"/>
      <c r="B21" s="607" t="str">
        <f t="shared" si="0"/>
        <v>Chapitre B3 (accident sans collision ni versement) = 250$</v>
      </c>
      <c r="C21" s="607"/>
      <c r="D21" s="607"/>
      <c r="E21" s="607"/>
      <c r="F21" s="607"/>
      <c r="G21" s="607"/>
      <c r="H21" s="607"/>
      <c r="I21" s="607"/>
      <c r="K21" s="350" t="s">
        <v>234</v>
      </c>
      <c r="L21" s="130" t="s">
        <v>580</v>
      </c>
    </row>
    <row r="22" spans="1:26" ht="15" customHeight="1" x14ac:dyDescent="0.3">
      <c r="A22" s="347"/>
      <c r="B22" s="607" t="str">
        <f t="shared" si="0"/>
        <v>KM annuel = 20 000 km (aucun km pour affaires)</v>
      </c>
      <c r="C22" s="607"/>
      <c r="D22" s="607"/>
      <c r="E22" s="607"/>
      <c r="F22" s="607"/>
      <c r="G22" s="607"/>
      <c r="H22" s="607"/>
      <c r="I22" s="607"/>
      <c r="K22" s="350" t="s">
        <v>235</v>
      </c>
      <c r="L22" s="130" t="s">
        <v>581</v>
      </c>
    </row>
    <row r="23" spans="1:26" ht="15" customHeight="1" x14ac:dyDescent="0.3">
      <c r="A23" s="347"/>
      <c r="B23" s="607" t="str">
        <f t="shared" si="0"/>
        <v>Premier propriétaire de la voiture achetée neuve le 1er janvier de l'année-modèle de la voiture</v>
      </c>
      <c r="C23" s="607"/>
      <c r="D23" s="607"/>
      <c r="E23" s="607"/>
      <c r="F23" s="607"/>
      <c r="G23" s="607"/>
      <c r="H23" s="607"/>
      <c r="I23" s="607"/>
      <c r="K23" s="350" t="s">
        <v>236</v>
      </c>
      <c r="L23" s="130" t="s">
        <v>582</v>
      </c>
    </row>
    <row r="24" spans="1:26" ht="15" customHeight="1" x14ac:dyDescent="0.3">
      <c r="A24" s="347"/>
      <c r="B24" s="607" t="str">
        <f t="shared" si="0"/>
        <v>Assuré de façon continue depuis la date à laquelle le conducteur est devenu conducteur principal</v>
      </c>
      <c r="C24" s="607"/>
      <c r="D24" s="607"/>
      <c r="E24" s="607"/>
      <c r="F24" s="607"/>
      <c r="G24" s="607"/>
      <c r="H24" s="607"/>
      <c r="I24" s="607"/>
      <c r="K24" s="350" t="s">
        <v>237</v>
      </c>
      <c r="L24" s="130" t="s">
        <v>583</v>
      </c>
    </row>
    <row r="25" spans="1:26" ht="15" customHeight="1" x14ac:dyDescent="0.3">
      <c r="A25" s="347"/>
      <c r="B25" s="607" t="str">
        <f t="shared" si="0"/>
        <v>Pointage de stabilité financière (Credit Scoring) = Excellent</v>
      </c>
      <c r="C25" s="607"/>
      <c r="D25" s="607"/>
      <c r="E25" s="607"/>
      <c r="F25" s="607"/>
      <c r="G25" s="607"/>
      <c r="H25" s="607"/>
      <c r="I25" s="607"/>
      <c r="K25" s="350" t="s">
        <v>567</v>
      </c>
      <c r="L25" s="130" t="s">
        <v>584</v>
      </c>
    </row>
    <row r="26" spans="1:26" ht="12.75" customHeight="1" x14ac:dyDescent="0.3">
      <c r="A26" s="344"/>
      <c r="B26" s="351"/>
      <c r="C26" s="352"/>
      <c r="D26" s="353"/>
      <c r="E26" s="352"/>
      <c r="F26" s="354"/>
      <c r="G26" s="355"/>
      <c r="H26" s="353"/>
      <c r="I26" s="353"/>
    </row>
    <row r="27" spans="1:26" ht="12.75" customHeight="1" x14ac:dyDescent="0.3">
      <c r="A27" s="344"/>
      <c r="B27" s="356"/>
      <c r="C27" s="357"/>
      <c r="D27" s="352"/>
      <c r="E27" s="352"/>
      <c r="F27" s="354"/>
      <c r="G27" s="355"/>
      <c r="H27" s="353"/>
      <c r="I27" s="353"/>
    </row>
    <row r="28" spans="1:26" ht="15" customHeight="1" x14ac:dyDescent="0.3">
      <c r="A28" s="113" t="str">
        <f>+IF(Langage=0,K28,L28)</f>
        <v>PROFILS CONDUCTEURS</v>
      </c>
      <c r="B28" s="112"/>
      <c r="C28" s="41"/>
      <c r="D28" s="42"/>
      <c r="E28" s="42"/>
      <c r="F28" s="42"/>
      <c r="G28" s="42"/>
      <c r="H28" s="42"/>
      <c r="I28" s="43"/>
      <c r="K28" s="350" t="s">
        <v>238</v>
      </c>
      <c r="L28" s="130" t="s">
        <v>585</v>
      </c>
    </row>
    <row r="29" spans="1:26" ht="12.75" customHeight="1" x14ac:dyDescent="0.3">
      <c r="A29" s="344"/>
      <c r="B29" s="346"/>
      <c r="C29" s="357"/>
      <c r="D29" s="352"/>
      <c r="E29" s="352"/>
      <c r="F29" s="354"/>
      <c r="G29" s="355"/>
      <c r="H29" s="353"/>
      <c r="I29" s="353"/>
    </row>
    <row r="30" spans="1:26" ht="33.75" customHeight="1" x14ac:dyDescent="0.3">
      <c r="A30" s="358"/>
      <c r="B30" s="114" t="str">
        <f>+IF(Langage=0,K30,L30)</f>
        <v>Date de naissance</v>
      </c>
      <c r="C30" s="114" t="str">
        <f>+IF(Langage=0,M30,N30)</f>
        <v>État Civil</v>
      </c>
      <c r="D30" s="114" t="str">
        <f>+IF(Langage=0,O30,P30)</f>
        <v>Occupation</v>
      </c>
      <c r="E30" s="114" t="str">
        <f>+IF(Langage=0,Q30,R30)</f>
        <v>Propriétaire ou locataire de la résidence</v>
      </c>
      <c r="F30" s="114" t="str">
        <f>+IF(Langage=0,S30,T30)</f>
        <v>Propriétaire ou locataire de la voiture</v>
      </c>
      <c r="G30" s="421" t="str">
        <f>+IF(Langage=0,U30,V30)</f>
        <v>KM pour aller au travail seulement</v>
      </c>
      <c r="H30" s="114" t="str">
        <f>+IF(Langage=0,W30,X30)</f>
        <v>Permis depuis le</v>
      </c>
      <c r="I30" s="114" t="str">
        <f>+IF(Langage=0,Y30,Z30)</f>
        <v>Conducteur principal depuis le</v>
      </c>
      <c r="K30" s="123" t="s">
        <v>239</v>
      </c>
      <c r="L30" s="124" t="s">
        <v>586</v>
      </c>
      <c r="M30" s="123" t="s">
        <v>240</v>
      </c>
      <c r="N30" s="130" t="s">
        <v>454</v>
      </c>
      <c r="O30" s="130" t="s">
        <v>241</v>
      </c>
      <c r="P30" s="130" t="s">
        <v>241</v>
      </c>
      <c r="Q30" s="130" t="s">
        <v>242</v>
      </c>
      <c r="R30" s="130" t="s">
        <v>587</v>
      </c>
      <c r="S30" s="130" t="s">
        <v>243</v>
      </c>
      <c r="T30" s="130" t="s">
        <v>588</v>
      </c>
      <c r="U30" s="130" t="s">
        <v>244</v>
      </c>
      <c r="V30" s="130" t="s">
        <v>589</v>
      </c>
      <c r="W30" s="130" t="s">
        <v>590</v>
      </c>
      <c r="X30" s="130" t="s">
        <v>591</v>
      </c>
      <c r="Y30" s="130" t="s">
        <v>592</v>
      </c>
      <c r="Z30" s="130" t="s">
        <v>593</v>
      </c>
    </row>
    <row r="31" spans="1:26" ht="15" customHeight="1" x14ac:dyDescent="0.3">
      <c r="A31" s="116" t="s">
        <v>245</v>
      </c>
      <c r="B31" s="115" t="str">
        <f>+IF(Langage=0,K31,L31)</f>
        <v>1 janvier 1997</v>
      </c>
      <c r="C31" s="115" t="str">
        <f>+IF(Langage=0,M31,N31)</f>
        <v>Célibataire</v>
      </c>
      <c r="D31" s="115" t="str">
        <f>+IF(Langage=0,O31,P31)</f>
        <v>Étudiant</v>
      </c>
      <c r="E31" s="115" t="str">
        <f>+IF(Langage=0,Q31,R31)</f>
        <v>Locataire</v>
      </c>
      <c r="F31" s="420" t="str">
        <f>+IF(Langage=0,S31,T31)</f>
        <v>Locataire</v>
      </c>
      <c r="G31" s="430" t="str">
        <f>+IF(Langage=0,U31,V31)</f>
        <v>0</v>
      </c>
      <c r="H31" s="115" t="str">
        <f>+IF(Langage=0,W31,X31)</f>
        <v>1 janvier 2014</v>
      </c>
      <c r="I31" s="115" t="str">
        <f>+IF(Langage=0,Y31,Z31)</f>
        <v>1 janvier 2015</v>
      </c>
      <c r="K31" s="125" t="s">
        <v>246</v>
      </c>
      <c r="L31" s="127" t="s">
        <v>594</v>
      </c>
      <c r="M31" s="125" t="s">
        <v>247</v>
      </c>
      <c r="N31" s="127" t="s">
        <v>597</v>
      </c>
      <c r="O31" s="125" t="s">
        <v>248</v>
      </c>
      <c r="P31" s="127" t="s">
        <v>599</v>
      </c>
      <c r="Q31" s="125" t="s">
        <v>249</v>
      </c>
      <c r="R31" s="127" t="s">
        <v>601</v>
      </c>
      <c r="S31" s="125" t="s">
        <v>249</v>
      </c>
      <c r="T31" s="127" t="s">
        <v>603</v>
      </c>
      <c r="U31" s="125" t="s">
        <v>113</v>
      </c>
      <c r="V31" s="130">
        <v>0</v>
      </c>
      <c r="W31" s="125" t="s">
        <v>250</v>
      </c>
      <c r="X31" s="127" t="s">
        <v>604</v>
      </c>
      <c r="Y31" s="125" t="s">
        <v>251</v>
      </c>
      <c r="Z31" s="127" t="s">
        <v>607</v>
      </c>
    </row>
    <row r="32" spans="1:26" ht="15" customHeight="1" x14ac:dyDescent="0.3">
      <c r="A32" s="117" t="s">
        <v>252</v>
      </c>
      <c r="B32" s="115" t="str">
        <f>+IF(Langage=0,K32,L32)</f>
        <v>1 janvier 1968</v>
      </c>
      <c r="C32" s="115" t="str">
        <f>+IF(Langage=0,M32,N32)</f>
        <v>Marié</v>
      </c>
      <c r="D32" s="115" t="str">
        <f>+IF(Langage=0,O32,P32)</f>
        <v>Professionnel (assurance)</v>
      </c>
      <c r="E32" s="115" t="str">
        <f>+IF(Langage=0,Q32,R32)</f>
        <v>Propriétaire</v>
      </c>
      <c r="F32" s="420" t="str">
        <f>+IF(Langage=0,S32,T32)</f>
        <v>Propriétaire</v>
      </c>
      <c r="G32" s="430" t="str">
        <f>+IF(Langage=0,U32,V32)</f>
        <v>15</v>
      </c>
      <c r="H32" s="115" t="str">
        <f>+IF(Langage=0,W32,X32)</f>
        <v>1 janvier 1986</v>
      </c>
      <c r="I32" s="115" t="str">
        <f>+IF(Langage=0,Y32,Z32)</f>
        <v>1 janvier 1986</v>
      </c>
      <c r="K32" s="125" t="s">
        <v>253</v>
      </c>
      <c r="L32" s="127" t="s">
        <v>595</v>
      </c>
      <c r="M32" s="125" t="s">
        <v>254</v>
      </c>
      <c r="N32" s="127" t="s">
        <v>598</v>
      </c>
      <c r="O32" s="126" t="s">
        <v>255</v>
      </c>
      <c r="P32" s="127" t="s">
        <v>600</v>
      </c>
      <c r="Q32" s="125" t="s">
        <v>256</v>
      </c>
      <c r="R32" s="127" t="s">
        <v>602</v>
      </c>
      <c r="S32" s="125" t="s">
        <v>256</v>
      </c>
      <c r="T32" s="127" t="s">
        <v>602</v>
      </c>
      <c r="U32" s="125" t="s">
        <v>257</v>
      </c>
      <c r="V32" s="130">
        <v>15</v>
      </c>
      <c r="W32" s="125" t="s">
        <v>258</v>
      </c>
      <c r="X32" s="127" t="s">
        <v>605</v>
      </c>
      <c r="Y32" s="125" t="s">
        <v>258</v>
      </c>
      <c r="Z32" s="127" t="s">
        <v>605</v>
      </c>
    </row>
    <row r="33" spans="1:26" ht="15" customHeight="1" x14ac:dyDescent="0.3">
      <c r="A33" s="117" t="s">
        <v>259</v>
      </c>
      <c r="B33" s="115" t="str">
        <f>+IF(Langage=0,K33,L33)</f>
        <v>1 janvier 1945</v>
      </c>
      <c r="C33" s="115" t="str">
        <f>+IF(Langage=0,M33,N33)</f>
        <v>Marié</v>
      </c>
      <c r="D33" s="115" t="str">
        <f>+IF(Langage=0,O33,P33)</f>
        <v>Retraité</v>
      </c>
      <c r="E33" s="115" t="str">
        <f>+IF(Langage=0,Q33,R33)</f>
        <v>Propriétaire</v>
      </c>
      <c r="F33" s="420" t="str">
        <f>+IF(Langage=0,S33,T33)</f>
        <v>Propriétaire</v>
      </c>
      <c r="G33" s="431" t="str">
        <f>+IF(Langage=0,U33,V33)</f>
        <v>0</v>
      </c>
      <c r="H33" s="115" t="str">
        <f>+IF(Langage=0,W33,X33)</f>
        <v>1 janvier 1963</v>
      </c>
      <c r="I33" s="115" t="str">
        <f>+IF(Langage=0,Y33,Z33)</f>
        <v>1 janvier 1963</v>
      </c>
      <c r="K33" s="125" t="s">
        <v>260</v>
      </c>
      <c r="L33" s="127" t="s">
        <v>596</v>
      </c>
      <c r="M33" s="125" t="s">
        <v>254</v>
      </c>
      <c r="N33" s="127" t="s">
        <v>598</v>
      </c>
      <c r="O33" s="125" t="s">
        <v>261</v>
      </c>
      <c r="P33" s="127" t="s">
        <v>477</v>
      </c>
      <c r="Q33" s="125" t="s">
        <v>256</v>
      </c>
      <c r="R33" s="127" t="s">
        <v>602</v>
      </c>
      <c r="S33" s="125" t="s">
        <v>256</v>
      </c>
      <c r="T33" s="127" t="s">
        <v>602</v>
      </c>
      <c r="U33" s="125" t="s">
        <v>113</v>
      </c>
      <c r="V33" s="130">
        <v>0</v>
      </c>
      <c r="W33" s="125" t="s">
        <v>262</v>
      </c>
      <c r="X33" s="127" t="s">
        <v>606</v>
      </c>
      <c r="Y33" s="125" t="s">
        <v>262</v>
      </c>
      <c r="Z33" s="127" t="s">
        <v>606</v>
      </c>
    </row>
    <row r="34" spans="1:26" ht="12.75" customHeight="1" x14ac:dyDescent="0.3">
      <c r="A34" s="359"/>
      <c r="B34" s="360"/>
      <c r="C34" s="360"/>
      <c r="D34" s="360"/>
      <c r="E34" s="360"/>
      <c r="F34" s="360"/>
      <c r="G34" s="360"/>
      <c r="H34" s="360"/>
      <c r="I34" s="360"/>
    </row>
    <row r="35" spans="1:26" ht="15" customHeight="1" x14ac:dyDescent="0.3">
      <c r="A35" s="113" t="str">
        <f>+IF(Langage=0,K35,L35)</f>
        <v>PROFILS VOITURES</v>
      </c>
      <c r="B35" s="41"/>
      <c r="C35" s="41"/>
      <c r="D35" s="42"/>
      <c r="E35" s="42"/>
      <c r="F35" s="42"/>
      <c r="G35" s="42"/>
      <c r="H35" s="42"/>
      <c r="I35" s="43"/>
      <c r="K35" s="127" t="s">
        <v>263</v>
      </c>
      <c r="L35" s="127" t="s">
        <v>608</v>
      </c>
    </row>
    <row r="36" spans="1:26" ht="12.75" customHeight="1" x14ac:dyDescent="0.3">
      <c r="A36" s="359"/>
      <c r="B36" s="361"/>
      <c r="C36" s="360"/>
      <c r="D36" s="360"/>
      <c r="E36" s="360"/>
      <c r="F36" s="360"/>
      <c r="G36" s="360"/>
      <c r="H36" s="360"/>
      <c r="I36" s="360"/>
    </row>
    <row r="37" spans="1:26" ht="15" customHeight="1" x14ac:dyDescent="0.3">
      <c r="A37" s="358"/>
      <c r="B37" s="118" t="str">
        <f>+IF(Langage=0,K37,L37)</f>
        <v>Année</v>
      </c>
      <c r="C37" s="118" t="str">
        <f>+IF(Langage=0,M37,N37)</f>
        <v>Marque</v>
      </c>
      <c r="D37" s="118" t="str">
        <f>+IF(Langage=0,O37,P37)</f>
        <v>Modèle</v>
      </c>
      <c r="E37" s="118" t="str">
        <f>+IF(Langage=0,Q37,R37)</f>
        <v>Code</v>
      </c>
      <c r="F37" s="362"/>
      <c r="G37" s="362"/>
      <c r="H37" s="362"/>
      <c r="I37" s="362"/>
      <c r="K37" s="127" t="s">
        <v>264</v>
      </c>
      <c r="L37" s="127" t="s">
        <v>609</v>
      </c>
      <c r="M37" s="130" t="s">
        <v>265</v>
      </c>
      <c r="N37" s="130" t="s">
        <v>610</v>
      </c>
      <c r="O37" s="130" t="s">
        <v>266</v>
      </c>
      <c r="P37" s="130" t="s">
        <v>611</v>
      </c>
      <c r="Q37" s="130" t="s">
        <v>267</v>
      </c>
      <c r="R37" s="130" t="s">
        <v>267</v>
      </c>
    </row>
    <row r="38" spans="1:26" ht="15" customHeight="1" x14ac:dyDescent="0.3">
      <c r="A38" s="121" t="s">
        <v>268</v>
      </c>
      <c r="B38" s="119">
        <v>2016</v>
      </c>
      <c r="C38" s="119" t="s">
        <v>269</v>
      </c>
      <c r="D38" s="119" t="s">
        <v>688</v>
      </c>
      <c r="E38" s="443" t="s">
        <v>689</v>
      </c>
      <c r="F38" s="363"/>
      <c r="G38" s="363"/>
      <c r="H38" s="363"/>
      <c r="I38" s="363"/>
    </row>
    <row r="39" spans="1:26" ht="15" customHeight="1" x14ac:dyDescent="0.3">
      <c r="A39" s="122" t="s">
        <v>270</v>
      </c>
      <c r="B39" s="119">
        <v>2017</v>
      </c>
      <c r="C39" s="119" t="s">
        <v>271</v>
      </c>
      <c r="D39" s="119" t="s">
        <v>690</v>
      </c>
      <c r="E39" s="443" t="s">
        <v>691</v>
      </c>
      <c r="F39" s="363"/>
      <c r="G39" s="363"/>
      <c r="H39" s="363"/>
      <c r="I39" s="363"/>
    </row>
    <row r="40" spans="1:26" ht="22.5" customHeight="1" x14ac:dyDescent="0.3">
      <c r="A40" s="122" t="s">
        <v>272</v>
      </c>
      <c r="B40" s="119">
        <v>2018</v>
      </c>
      <c r="C40" s="119" t="s">
        <v>273</v>
      </c>
      <c r="D40" s="120" t="s">
        <v>692</v>
      </c>
      <c r="E40" s="119">
        <v>7675</v>
      </c>
      <c r="F40" s="363"/>
      <c r="G40" s="363"/>
      <c r="H40" s="363"/>
      <c r="I40" s="363"/>
    </row>
    <row r="41" spans="1:26" ht="12.75" customHeight="1" x14ac:dyDescent="0.3">
      <c r="A41" s="359"/>
      <c r="B41" s="360"/>
      <c r="C41" s="360"/>
      <c r="D41" s="360"/>
      <c r="E41" s="360"/>
      <c r="F41" s="360"/>
      <c r="G41" s="360"/>
      <c r="H41" s="360"/>
      <c r="I41" s="360"/>
    </row>
    <row r="42" spans="1:26" ht="15" customHeight="1" x14ac:dyDescent="0.3">
      <c r="A42" s="113" t="str">
        <f>+IF(Langage=0,K42,L42)</f>
        <v>PROFILS RÉSIDENCES</v>
      </c>
      <c r="B42" s="112"/>
      <c r="C42" s="41"/>
      <c r="D42" s="44"/>
      <c r="E42" s="44"/>
      <c r="F42" s="44"/>
      <c r="G42" s="44"/>
      <c r="H42" s="44"/>
      <c r="I42" s="45"/>
      <c r="K42" s="130" t="s">
        <v>274</v>
      </c>
      <c r="L42" s="130" t="s">
        <v>612</v>
      </c>
    </row>
    <row r="43" spans="1:26" ht="12.75" customHeight="1" x14ac:dyDescent="0.3">
      <c r="A43" s="364"/>
      <c r="B43" s="365"/>
      <c r="C43" s="360"/>
      <c r="D43" s="360"/>
      <c r="E43" s="360"/>
      <c r="F43" s="360"/>
      <c r="G43" s="360"/>
      <c r="H43" s="360"/>
      <c r="I43" s="360"/>
    </row>
    <row r="44" spans="1:26" ht="15" customHeight="1" x14ac:dyDescent="0.3">
      <c r="A44" s="366"/>
      <c r="B44" s="118" t="str">
        <f>+IF(Langage=0,K44,L44)</f>
        <v>Code postal</v>
      </c>
      <c r="C44" s="362"/>
      <c r="D44" s="362"/>
      <c r="E44" s="362"/>
      <c r="F44" s="362"/>
      <c r="G44" s="362"/>
      <c r="H44" s="362"/>
      <c r="I44" s="362"/>
      <c r="K44" s="130" t="s">
        <v>275</v>
      </c>
      <c r="L44" s="130" t="s">
        <v>613</v>
      </c>
    </row>
    <row r="45" spans="1:26" ht="15" customHeight="1" x14ac:dyDescent="0.3">
      <c r="A45" s="121" t="s">
        <v>276</v>
      </c>
      <c r="B45" s="119" t="s">
        <v>693</v>
      </c>
      <c r="C45" s="367"/>
      <c r="D45" s="363"/>
      <c r="E45" s="363"/>
      <c r="F45" s="363"/>
      <c r="G45" s="363"/>
      <c r="H45" s="363"/>
      <c r="I45" s="363"/>
    </row>
    <row r="46" spans="1:26" ht="15" customHeight="1" x14ac:dyDescent="0.3">
      <c r="A46" s="122" t="s">
        <v>277</v>
      </c>
      <c r="B46" s="119" t="s">
        <v>694</v>
      </c>
      <c r="C46" s="367"/>
      <c r="D46" s="363"/>
      <c r="E46" s="363"/>
      <c r="F46" s="363"/>
      <c r="G46" s="363"/>
      <c r="H46" s="363"/>
      <c r="I46" s="363"/>
    </row>
    <row r="47" spans="1:26" ht="15" customHeight="1" x14ac:dyDescent="0.3">
      <c r="A47" s="122" t="s">
        <v>278</v>
      </c>
      <c r="B47" s="119" t="s">
        <v>279</v>
      </c>
      <c r="C47" s="367"/>
      <c r="D47" s="363"/>
      <c r="E47" s="363"/>
      <c r="F47" s="363"/>
      <c r="G47" s="363"/>
      <c r="H47" s="363"/>
      <c r="I47" s="363"/>
    </row>
    <row r="49" spans="1:9" x14ac:dyDescent="0.3">
      <c r="A49" s="606" t="s">
        <v>675</v>
      </c>
      <c r="B49" s="606"/>
      <c r="C49" s="606"/>
      <c r="D49" s="606"/>
      <c r="E49" s="606"/>
      <c r="F49" s="606"/>
      <c r="G49" s="606"/>
      <c r="H49" s="606"/>
      <c r="I49" s="606"/>
    </row>
  </sheetData>
  <sheetProtection algorithmName="SHA-512" hashValue="RrhfqCIUTgQtxvVHpKetjoxwGmzogqdm14hMoRp4f0bU5MkKKVujtFA4jsRnjkUuTJPb+jCvtDUthPToDEYkZg==" saltValue="LP3+AojjfhiZIoJjBf6JSg==" spinCount="100000" sheet="1" objects="1" scenarios="1" selectLockedCells="1"/>
  <mergeCells count="21">
    <mergeCell ref="E1:I1"/>
    <mergeCell ref="A3:I3"/>
    <mergeCell ref="B5:I5"/>
    <mergeCell ref="B9:I9"/>
    <mergeCell ref="B10:I10"/>
    <mergeCell ref="B11:I11"/>
    <mergeCell ref="B12:I12"/>
    <mergeCell ref="B13:I13"/>
    <mergeCell ref="B14:I14"/>
    <mergeCell ref="B15:I15"/>
    <mergeCell ref="B16:I16"/>
    <mergeCell ref="B17:I17"/>
    <mergeCell ref="B18:I18"/>
    <mergeCell ref="B19:I19"/>
    <mergeCell ref="B20:I20"/>
    <mergeCell ref="A49:I49"/>
    <mergeCell ref="B21:I21"/>
    <mergeCell ref="B22:I22"/>
    <mergeCell ref="B23:I23"/>
    <mergeCell ref="B24:I24"/>
    <mergeCell ref="B25:I25"/>
  </mergeCells>
  <pageMargins left="0.7" right="0.7" top="0.75" bottom="0.75" header="0.3" footer="0.3"/>
  <pageSetup scale="7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4"/>
  <dimension ref="A1:Y28"/>
  <sheetViews>
    <sheetView workbookViewId="0">
      <selection activeCell="F13" sqref="F13"/>
    </sheetView>
  </sheetViews>
  <sheetFormatPr baseColWidth="10" defaultColWidth="11" defaultRowHeight="14" outlineLevelCol="1" x14ac:dyDescent="0.3"/>
  <cols>
    <col min="1" max="2" width="3.5" style="137" customWidth="1"/>
    <col min="3" max="5" width="12" style="137" customWidth="1"/>
    <col min="6" max="7" width="9.25" style="137" customWidth="1"/>
    <col min="8" max="8" width="14.5" style="137" customWidth="1"/>
    <col min="9" max="9" width="54.58203125" style="137" customWidth="1"/>
    <col min="10" max="10" width="11" style="137"/>
    <col min="11" max="11" width="108.83203125" style="137" hidden="1" customWidth="1" outlineLevel="1"/>
    <col min="12" max="12" width="94.33203125" style="137" hidden="1" customWidth="1" outlineLevel="1"/>
    <col min="13" max="14" width="13.08203125" style="137" hidden="1" customWidth="1" outlineLevel="1"/>
    <col min="15" max="15" width="16.33203125" style="137" hidden="1" customWidth="1" outlineLevel="1"/>
    <col min="16" max="16" width="16.08203125" style="137" hidden="1" customWidth="1" outlineLevel="1"/>
    <col min="17" max="20" width="0" style="137" hidden="1" customWidth="1" outlineLevel="1"/>
    <col min="21" max="21" width="24.75" style="137" hidden="1" customWidth="1" outlineLevel="1"/>
    <col min="22" max="22" width="19.75" style="137" hidden="1" customWidth="1" outlineLevel="1"/>
    <col min="23" max="23" width="19.58203125" style="137" hidden="1" customWidth="1" outlineLevel="1"/>
    <col min="24" max="24" width="16.75" style="137" hidden="1" customWidth="1" outlineLevel="1"/>
    <col min="25" max="25" width="11" style="137" collapsed="1"/>
    <col min="26" max="16384" width="11" style="137"/>
  </cols>
  <sheetData>
    <row r="1" spans="1:24" ht="24" customHeight="1" x14ac:dyDescent="0.3">
      <c r="A1" s="368"/>
      <c r="B1" s="368"/>
      <c r="C1" s="369"/>
      <c r="D1" s="327"/>
      <c r="E1" s="368"/>
      <c r="F1" s="370"/>
      <c r="G1" s="144" t="str">
        <f>+IF(Langage=0,K1,L1)</f>
        <v>Nom de l'assureur :</v>
      </c>
      <c r="H1" s="558">
        <f>'100'!B10</f>
        <v>0</v>
      </c>
      <c r="I1" s="560"/>
      <c r="K1" s="137" t="s">
        <v>1</v>
      </c>
      <c r="L1" s="137" t="s">
        <v>294</v>
      </c>
    </row>
    <row r="2" spans="1:24" ht="24" customHeight="1" x14ac:dyDescent="0.3">
      <c r="A2" s="327"/>
      <c r="B2" s="327"/>
      <c r="C2" s="371"/>
      <c r="D2" s="442"/>
      <c r="E2" s="442"/>
      <c r="F2" s="442"/>
      <c r="G2" s="442"/>
      <c r="H2" s="454"/>
      <c r="I2" s="327"/>
    </row>
    <row r="3" spans="1:24" ht="45.75" customHeight="1" x14ac:dyDescent="0.3">
      <c r="A3" s="561" t="str">
        <f>+IF(Langage=0,K3,L3)</f>
        <v>PRIMES D'ASSURANCE POUR DIFFÉRENTS PROFILS D'ASSURÉS
- Voitures de tourisme seulement -</v>
      </c>
      <c r="B3" s="561"/>
      <c r="C3" s="561"/>
      <c r="D3" s="561"/>
      <c r="E3" s="561"/>
      <c r="F3" s="561"/>
      <c r="G3" s="561"/>
      <c r="H3" s="561"/>
      <c r="I3" s="561"/>
      <c r="K3" s="343" t="s">
        <v>562</v>
      </c>
      <c r="L3" s="343" t="s">
        <v>563</v>
      </c>
    </row>
    <row r="4" spans="1:24" ht="12" customHeight="1" x14ac:dyDescent="0.3">
      <c r="A4" s="300"/>
      <c r="B4" s="300"/>
      <c r="C4" s="19"/>
      <c r="D4" s="19"/>
      <c r="E4" s="19"/>
      <c r="F4" s="19"/>
      <c r="G4" s="183"/>
      <c r="H4" s="201"/>
      <c r="I4" s="201"/>
    </row>
    <row r="5" spans="1:24" ht="12" customHeight="1" x14ac:dyDescent="0.3">
      <c r="A5" s="372"/>
      <c r="B5" s="372"/>
      <c r="C5" s="454"/>
      <c r="D5" s="373"/>
      <c r="E5" s="373"/>
      <c r="F5" s="313"/>
      <c r="G5" s="313"/>
      <c r="H5" s="372"/>
      <c r="I5" s="372"/>
    </row>
    <row r="6" spans="1:24" ht="15" customHeight="1" x14ac:dyDescent="0.3">
      <c r="A6" s="200" t="str">
        <f>+IF(Langage=0,K6,L6)</f>
        <v>Selon les indications mentionnées dans l'onglet précédent et pour chaque profil, veuillez indiquer la prime demandée pour un HOMME et pour une FEMME,</v>
      </c>
      <c r="B6" s="19"/>
      <c r="C6" s="19"/>
      <c r="D6" s="19"/>
      <c r="E6" s="19"/>
      <c r="F6" s="19"/>
      <c r="G6" s="19"/>
      <c r="H6" s="19"/>
      <c r="I6" s="19"/>
      <c r="K6" s="200" t="s">
        <v>280</v>
      </c>
      <c r="L6" s="137" t="s">
        <v>618</v>
      </c>
    </row>
    <row r="7" spans="1:24" ht="15" customHeight="1" x14ac:dyDescent="0.3">
      <c r="A7" s="200" t="str">
        <f>+IF(Langage=0,K7,L7)</f>
        <v>et nous mentionner si vous avez effectué des hypothèses supplémentaires.</v>
      </c>
      <c r="B7" s="19"/>
      <c r="C7" s="19"/>
      <c r="D7" s="19"/>
      <c r="E7" s="19"/>
      <c r="F7" s="19"/>
      <c r="G7" s="19"/>
      <c r="H7" s="19"/>
      <c r="I7" s="372"/>
      <c r="K7" s="200" t="s">
        <v>281</v>
      </c>
      <c r="L7" s="137" t="s">
        <v>619</v>
      </c>
    </row>
    <row r="8" spans="1:24" ht="12" customHeight="1" x14ac:dyDescent="0.3">
      <c r="A8" s="442"/>
      <c r="B8" s="442"/>
      <c r="C8" s="454"/>
      <c r="D8" s="373"/>
      <c r="E8" s="373"/>
      <c r="F8" s="313"/>
      <c r="G8" s="313"/>
      <c r="H8" s="372"/>
      <c r="I8" s="372"/>
    </row>
    <row r="9" spans="1:24" ht="12" customHeight="1" x14ac:dyDescent="0.3">
      <c r="A9" s="368"/>
      <c r="B9" s="368"/>
      <c r="C9" s="454"/>
      <c r="D9" s="373"/>
      <c r="E9" s="373"/>
      <c r="F9" s="313"/>
      <c r="G9" s="313"/>
      <c r="H9" s="372"/>
      <c r="I9" s="372"/>
    </row>
    <row r="10" spans="1:24" ht="15" customHeight="1" x14ac:dyDescent="0.3">
      <c r="A10" s="374"/>
      <c r="B10" s="374"/>
      <c r="C10" s="375"/>
      <c r="D10" s="375"/>
      <c r="E10" s="375"/>
      <c r="F10" s="609" t="str">
        <f>+IF(Langage=0,K10,L10)</f>
        <v>PRIME ($)</v>
      </c>
      <c r="G10" s="610"/>
      <c r="H10" s="372"/>
      <c r="I10" s="372"/>
      <c r="K10" s="137" t="s">
        <v>282</v>
      </c>
      <c r="L10" s="137" t="s">
        <v>620</v>
      </c>
    </row>
    <row r="11" spans="1:24" ht="22.5" customHeight="1" x14ac:dyDescent="0.3">
      <c r="A11" s="374"/>
      <c r="B11" s="374"/>
      <c r="C11" s="102" t="str">
        <f>+IF(Langage=0,K11,L11)</f>
        <v>Profils Conducteurs</v>
      </c>
      <c r="D11" s="102" t="str">
        <f>+IF(Langage=0,M11,N11)</f>
        <v>Profils Voitures</v>
      </c>
      <c r="E11" s="102" t="str">
        <f>+IF(Langage=0,O11,P11)</f>
        <v>Profils Résidences</v>
      </c>
      <c r="F11" s="128" t="str">
        <f>+IF(Langage=0,Q11,R11)</f>
        <v>Homme</v>
      </c>
      <c r="G11" s="128" t="str">
        <f>+IF(Langage=0,S11,T11)</f>
        <v>Femme</v>
      </c>
      <c r="H11" s="102" t="str">
        <f>+IF(Langage=0,U11,V11)</f>
        <v>Hypothèses supplémentaires</v>
      </c>
      <c r="I11" s="102" t="str">
        <f>+IF(Langage=0,W11,X11)</f>
        <v>Hypothèses effectuées</v>
      </c>
      <c r="K11" s="137" t="s">
        <v>621</v>
      </c>
      <c r="L11" s="137" t="s">
        <v>622</v>
      </c>
      <c r="M11" s="59" t="s">
        <v>623</v>
      </c>
      <c r="N11" s="59" t="s">
        <v>624</v>
      </c>
      <c r="O11" s="59" t="s">
        <v>625</v>
      </c>
      <c r="P11" s="59" t="s">
        <v>626</v>
      </c>
      <c r="Q11" s="59" t="s">
        <v>283</v>
      </c>
      <c r="R11" s="59" t="s">
        <v>627</v>
      </c>
      <c r="S11" s="59" t="s">
        <v>284</v>
      </c>
      <c r="T11" s="59" t="s">
        <v>628</v>
      </c>
      <c r="U11" s="59" t="s">
        <v>629</v>
      </c>
      <c r="V11" s="59" t="s">
        <v>630</v>
      </c>
      <c r="W11" s="59" t="s">
        <v>631</v>
      </c>
      <c r="X11" s="59" t="s">
        <v>632</v>
      </c>
    </row>
    <row r="12" spans="1:24" ht="22.5" customHeight="1" x14ac:dyDescent="0.3">
      <c r="A12" s="374"/>
      <c r="B12" s="374"/>
      <c r="C12" s="48"/>
      <c r="D12" s="49"/>
      <c r="E12" s="50"/>
      <c r="F12" s="423" t="s">
        <v>107</v>
      </c>
      <c r="G12" s="423" t="s">
        <v>108</v>
      </c>
      <c r="H12" s="418" t="s">
        <v>124</v>
      </c>
      <c r="I12" s="424" t="s">
        <v>135</v>
      </c>
    </row>
    <row r="13" spans="1:24" ht="15" customHeight="1" x14ac:dyDescent="0.3">
      <c r="A13" s="51">
        <v>1</v>
      </c>
      <c r="B13" s="52" t="s">
        <v>64</v>
      </c>
      <c r="C13" s="53" t="s">
        <v>245</v>
      </c>
      <c r="D13" s="53" t="s">
        <v>270</v>
      </c>
      <c r="E13" s="422" t="s">
        <v>276</v>
      </c>
      <c r="F13" s="510"/>
      <c r="G13" s="510"/>
      <c r="H13" s="511"/>
      <c r="I13" s="512"/>
    </row>
    <row r="14" spans="1:24" ht="15" customHeight="1" x14ac:dyDescent="0.3">
      <c r="A14" s="54">
        <v>2</v>
      </c>
      <c r="B14" s="52" t="s">
        <v>157</v>
      </c>
      <c r="C14" s="53" t="s">
        <v>245</v>
      </c>
      <c r="D14" s="53" t="s">
        <v>270</v>
      </c>
      <c r="E14" s="422" t="s">
        <v>277</v>
      </c>
      <c r="F14" s="510"/>
      <c r="G14" s="510"/>
      <c r="H14" s="511"/>
      <c r="I14" s="512"/>
    </row>
    <row r="15" spans="1:24" ht="15" customHeight="1" x14ac:dyDescent="0.3">
      <c r="A15" s="54">
        <v>3</v>
      </c>
      <c r="B15" s="52" t="s">
        <v>180</v>
      </c>
      <c r="C15" s="53" t="s">
        <v>245</v>
      </c>
      <c r="D15" s="53" t="s">
        <v>272</v>
      </c>
      <c r="E15" s="422" t="s">
        <v>278</v>
      </c>
      <c r="F15" s="510"/>
      <c r="G15" s="510"/>
      <c r="H15" s="511"/>
      <c r="I15" s="512"/>
    </row>
    <row r="16" spans="1:24" ht="15" customHeight="1" x14ac:dyDescent="0.3">
      <c r="A16" s="55">
        <v>4</v>
      </c>
      <c r="B16" s="56" t="s">
        <v>181</v>
      </c>
      <c r="C16" s="57" t="s">
        <v>252</v>
      </c>
      <c r="D16" s="57" t="s">
        <v>268</v>
      </c>
      <c r="E16" s="425" t="s">
        <v>276</v>
      </c>
      <c r="F16" s="513"/>
      <c r="G16" s="513"/>
      <c r="H16" s="514"/>
      <c r="I16" s="515"/>
    </row>
    <row r="17" spans="1:12" ht="15" customHeight="1" x14ac:dyDescent="0.3">
      <c r="A17" s="55">
        <v>5</v>
      </c>
      <c r="B17" s="56" t="s">
        <v>182</v>
      </c>
      <c r="C17" s="57" t="s">
        <v>252</v>
      </c>
      <c r="D17" s="57" t="s">
        <v>270</v>
      </c>
      <c r="E17" s="425" t="s">
        <v>277</v>
      </c>
      <c r="F17" s="513"/>
      <c r="G17" s="513"/>
      <c r="H17" s="514"/>
      <c r="I17" s="515"/>
    </row>
    <row r="18" spans="1:12" ht="15" customHeight="1" x14ac:dyDescent="0.3">
      <c r="A18" s="55">
        <v>6</v>
      </c>
      <c r="B18" s="56" t="s">
        <v>183</v>
      </c>
      <c r="C18" s="57" t="s">
        <v>252</v>
      </c>
      <c r="D18" s="57" t="s">
        <v>272</v>
      </c>
      <c r="E18" s="425" t="s">
        <v>277</v>
      </c>
      <c r="F18" s="513"/>
      <c r="G18" s="513"/>
      <c r="H18" s="514"/>
      <c r="I18" s="515"/>
    </row>
    <row r="19" spans="1:12" ht="15" customHeight="1" x14ac:dyDescent="0.3">
      <c r="A19" s="55">
        <v>7</v>
      </c>
      <c r="B19" s="56" t="s">
        <v>184</v>
      </c>
      <c r="C19" s="57" t="s">
        <v>252</v>
      </c>
      <c r="D19" s="57" t="s">
        <v>272</v>
      </c>
      <c r="E19" s="425" t="s">
        <v>278</v>
      </c>
      <c r="F19" s="513"/>
      <c r="G19" s="513"/>
      <c r="H19" s="514"/>
      <c r="I19" s="515"/>
    </row>
    <row r="20" spans="1:12" ht="15" customHeight="1" x14ac:dyDescent="0.3">
      <c r="A20" s="54">
        <v>8</v>
      </c>
      <c r="B20" s="52" t="s">
        <v>185</v>
      </c>
      <c r="C20" s="53" t="s">
        <v>259</v>
      </c>
      <c r="D20" s="53" t="s">
        <v>268</v>
      </c>
      <c r="E20" s="422" t="s">
        <v>278</v>
      </c>
      <c r="F20" s="510"/>
      <c r="G20" s="510"/>
      <c r="H20" s="511"/>
      <c r="I20" s="512"/>
    </row>
    <row r="21" spans="1:12" ht="15" customHeight="1" x14ac:dyDescent="0.3">
      <c r="A21" s="54">
        <v>9</v>
      </c>
      <c r="B21" s="52" t="s">
        <v>186</v>
      </c>
      <c r="C21" s="53" t="s">
        <v>259</v>
      </c>
      <c r="D21" s="53" t="s">
        <v>268</v>
      </c>
      <c r="E21" s="422" t="s">
        <v>276</v>
      </c>
      <c r="F21" s="510"/>
      <c r="G21" s="510"/>
      <c r="H21" s="511"/>
      <c r="I21" s="512"/>
    </row>
    <row r="22" spans="1:12" ht="15" customHeight="1" x14ac:dyDescent="0.3">
      <c r="A22" s="54">
        <v>10</v>
      </c>
      <c r="B22" s="52" t="s">
        <v>187</v>
      </c>
      <c r="C22" s="53" t="s">
        <v>259</v>
      </c>
      <c r="D22" s="53" t="s">
        <v>272</v>
      </c>
      <c r="E22" s="422" t="s">
        <v>276</v>
      </c>
      <c r="F22" s="516"/>
      <c r="G22" s="516"/>
      <c r="H22" s="517"/>
      <c r="I22" s="518"/>
    </row>
    <row r="24" spans="1:12" ht="12.75" customHeight="1" x14ac:dyDescent="0.3">
      <c r="C24" s="303" t="str">
        <f>+IF(Langage=0,K24,L24)</f>
        <v>Commentaire additionnel :</v>
      </c>
      <c r="D24" s="304"/>
      <c r="E24" s="155"/>
      <c r="F24" s="155"/>
      <c r="G24" s="155"/>
      <c r="H24" s="155"/>
      <c r="I24" s="155"/>
      <c r="K24" s="305" t="s">
        <v>285</v>
      </c>
      <c r="L24" s="137" t="s">
        <v>633</v>
      </c>
    </row>
    <row r="25" spans="1:12" ht="12.75" customHeight="1" x14ac:dyDescent="0.3">
      <c r="C25" s="611" t="s">
        <v>138</v>
      </c>
      <c r="D25" s="611"/>
      <c r="E25" s="611"/>
      <c r="F25" s="611"/>
      <c r="G25" s="611"/>
      <c r="H25" s="611"/>
      <c r="I25" s="611"/>
    </row>
    <row r="26" spans="1:12" ht="36" customHeight="1" x14ac:dyDescent="0.3">
      <c r="A26" s="47"/>
      <c r="B26" s="46">
        <v>100</v>
      </c>
      <c r="C26" s="612"/>
      <c r="D26" s="613"/>
      <c r="E26" s="613"/>
      <c r="F26" s="613"/>
      <c r="G26" s="613"/>
      <c r="H26" s="613"/>
      <c r="I26" s="614"/>
    </row>
    <row r="28" spans="1:12" x14ac:dyDescent="0.3">
      <c r="A28" s="540" t="s">
        <v>676</v>
      </c>
      <c r="B28" s="540"/>
      <c r="C28" s="540"/>
      <c r="D28" s="540"/>
      <c r="E28" s="540"/>
      <c r="F28" s="540"/>
      <c r="G28" s="540"/>
      <c r="H28" s="540"/>
      <c r="I28" s="540"/>
    </row>
  </sheetData>
  <sheetProtection algorithmName="SHA-512" hashValue="v10BBl1qi7oLyds61oSGnBJbfL1ZWzAumbSMwBEhdhmv5+OzioYhTm1tM8PeYsoMcR6JxVpgXaqWeoFj8Icxew==" saltValue="IfTDnyNiGWKAuuVaoiQu4Q==" spinCount="100000" sheet="1" objects="1" scenarios="1" selectLockedCells="1"/>
  <mergeCells count="6">
    <mergeCell ref="A28:I28"/>
    <mergeCell ref="H1:I1"/>
    <mergeCell ref="A3:I3"/>
    <mergeCell ref="F10:G10"/>
    <mergeCell ref="C25:I25"/>
    <mergeCell ref="C26:I26"/>
  </mergeCells>
  <pageMargins left="0.7" right="0.7" top="0.75" bottom="0.75" header="0.3" footer="0.3"/>
  <pageSetup scale="6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5"/>
  <dimension ref="A1:Q55"/>
  <sheetViews>
    <sheetView workbookViewId="0">
      <selection activeCell="C6" sqref="C6:I6"/>
    </sheetView>
  </sheetViews>
  <sheetFormatPr baseColWidth="10" defaultColWidth="11" defaultRowHeight="14" outlineLevelCol="1" x14ac:dyDescent="0.3"/>
  <cols>
    <col min="1" max="1" width="2.75" style="137" customWidth="1"/>
    <col min="2" max="2" width="0.83203125" style="137" customWidth="1"/>
    <col min="3" max="3" width="39.33203125" style="137" customWidth="1"/>
    <col min="4" max="4" width="3.5" style="137" bestFit="1" customWidth="1"/>
    <col min="5" max="9" width="11.33203125" style="137" customWidth="1"/>
    <col min="10" max="10" width="11" style="137"/>
    <col min="11" max="11" width="72.33203125" style="137" hidden="1" customWidth="1" outlineLevel="1"/>
    <col min="12" max="12" width="58.75" style="137" hidden="1" customWidth="1" outlineLevel="1"/>
    <col min="13" max="14" width="11" style="137" hidden="1" customWidth="1" outlineLevel="1"/>
    <col min="15" max="15" width="15" style="137" hidden="1" customWidth="1" outlineLevel="1"/>
    <col min="16" max="16" width="14.58203125" style="137" hidden="1" customWidth="1" outlineLevel="1"/>
    <col min="17" max="17" width="11" style="137" collapsed="1"/>
    <col min="18" max="16384" width="11" style="137"/>
  </cols>
  <sheetData>
    <row r="1" spans="1:16" ht="24" customHeight="1" x14ac:dyDescent="0.3">
      <c r="A1" s="376" t="s">
        <v>286</v>
      </c>
      <c r="B1" s="156"/>
      <c r="C1" s="206" t="str">
        <f>+IF(Langage=0,K1,L1)</f>
        <v>Nom de l'assureur :</v>
      </c>
      <c r="D1" s="144"/>
      <c r="E1" s="594">
        <f>'100'!B10</f>
        <v>0</v>
      </c>
      <c r="F1" s="595"/>
      <c r="G1" s="595"/>
      <c r="H1" s="595"/>
      <c r="I1" s="596"/>
      <c r="K1" s="137" t="s">
        <v>444</v>
      </c>
      <c r="L1" s="137" t="s">
        <v>294</v>
      </c>
    </row>
    <row r="2" spans="1:16" ht="24" customHeight="1" x14ac:dyDescent="0.3">
      <c r="A2" s="159"/>
      <c r="B2" s="19"/>
      <c r="C2" s="19"/>
      <c r="D2" s="19"/>
      <c r="E2" s="183"/>
      <c r="F2" s="19"/>
      <c r="G2" s="156"/>
      <c r="H2" s="156"/>
      <c r="I2" s="156"/>
    </row>
    <row r="3" spans="1:16" ht="40" customHeight="1" x14ac:dyDescent="0.3">
      <c r="A3" s="561" t="str">
        <f>+IF(Langage=0,K3,L3)</f>
        <v>VÉHICULES RÉCRÉATIFS
(tarifées par véhicule)</v>
      </c>
      <c r="B3" s="561"/>
      <c r="C3" s="561"/>
      <c r="D3" s="561"/>
      <c r="E3" s="561"/>
      <c r="F3" s="561"/>
      <c r="G3" s="561"/>
      <c r="H3" s="561"/>
      <c r="I3" s="561"/>
      <c r="K3" s="181" t="s">
        <v>634</v>
      </c>
      <c r="L3" s="181" t="s">
        <v>635</v>
      </c>
    </row>
    <row r="4" spans="1:16" ht="24" customHeight="1" x14ac:dyDescent="0.3">
      <c r="A4" s="159"/>
      <c r="B4" s="19"/>
      <c r="C4" s="19"/>
      <c r="D4" s="19"/>
      <c r="E4" s="183"/>
      <c r="F4" s="19"/>
      <c r="G4" s="156"/>
      <c r="H4" s="156"/>
      <c r="I4" s="156"/>
    </row>
    <row r="5" spans="1:16" ht="15" customHeight="1" x14ac:dyDescent="0.3">
      <c r="A5" s="159"/>
      <c r="B5" s="273"/>
      <c r="C5" s="188" t="str">
        <f>+IF(Langage=0,K5,L5)</f>
        <v>Commentaire :</v>
      </c>
      <c r="D5" s="189"/>
      <c r="E5" s="183"/>
      <c r="F5" s="161"/>
      <c r="G5" s="19"/>
      <c r="H5" s="19"/>
      <c r="I5" s="19"/>
      <c r="K5" s="202" t="s">
        <v>106</v>
      </c>
      <c r="L5" s="137" t="s">
        <v>353</v>
      </c>
    </row>
    <row r="6" spans="1:16" ht="24" customHeight="1" x14ac:dyDescent="0.3">
      <c r="A6" s="24" t="s">
        <v>683</v>
      </c>
      <c r="B6" s="273"/>
      <c r="C6" s="612"/>
      <c r="D6" s="613"/>
      <c r="E6" s="613"/>
      <c r="F6" s="613"/>
      <c r="G6" s="613"/>
      <c r="H6" s="613"/>
      <c r="I6" s="615"/>
    </row>
    <row r="7" spans="1:16" ht="24" customHeight="1" x14ac:dyDescent="0.3">
      <c r="A7" s="159"/>
      <c r="B7" s="273"/>
      <c r="C7" s="377"/>
      <c r="D7" s="377"/>
      <c r="E7" s="377"/>
      <c r="F7" s="377"/>
      <c r="G7" s="19"/>
      <c r="H7" s="19"/>
      <c r="I7" s="156"/>
    </row>
    <row r="8" spans="1:16" ht="15" customHeight="1" x14ac:dyDescent="0.3">
      <c r="A8" s="167" t="s">
        <v>10</v>
      </c>
      <c r="B8" s="307"/>
      <c r="C8" s="308" t="str">
        <f>+IF(Langage=0,K8,L8)</f>
        <v>CRITÈRES DE TARIFICATION</v>
      </c>
      <c r="D8" s="309"/>
      <c r="E8" s="296"/>
      <c r="F8" s="170"/>
      <c r="G8" s="310"/>
      <c r="H8" s="310"/>
      <c r="I8" s="310"/>
      <c r="K8" s="91" t="s">
        <v>11</v>
      </c>
      <c r="L8" s="137" t="s">
        <v>447</v>
      </c>
    </row>
    <row r="9" spans="1:16" ht="12.65" customHeight="1" x14ac:dyDescent="0.3">
      <c r="A9" s="159"/>
      <c r="B9" s="182"/>
      <c r="C9" s="160"/>
      <c r="D9" s="160"/>
      <c r="E9" s="183"/>
      <c r="F9" s="19"/>
      <c r="G9" s="156"/>
      <c r="H9" s="156"/>
      <c r="I9" s="156"/>
    </row>
    <row r="10" spans="1:16" ht="15" customHeight="1" x14ac:dyDescent="0.3">
      <c r="A10" s="159"/>
      <c r="B10" s="182"/>
      <c r="C10" s="378" t="str">
        <f>+IF(Langage=0,K10,L10)</f>
        <v>Identifier par un X les critères utilisés pour la tarification des véhicules récréatifs</v>
      </c>
      <c r="D10" s="162"/>
      <c r="E10" s="162"/>
      <c r="F10" s="162"/>
      <c r="G10" s="162"/>
      <c r="H10" s="156"/>
      <c r="I10" s="156"/>
      <c r="K10" s="311" t="s">
        <v>287</v>
      </c>
      <c r="L10" s="137" t="s">
        <v>636</v>
      </c>
    </row>
    <row r="11" spans="1:16" ht="15" customHeight="1" x14ac:dyDescent="0.3">
      <c r="A11" s="159"/>
      <c r="B11" s="182"/>
      <c r="C11" s="379" t="str">
        <f>+IF(Langage=0,K11,L11)</f>
        <v>ET</v>
      </c>
      <c r="D11" s="171"/>
      <c r="E11" s="162"/>
      <c r="F11" s="162"/>
      <c r="G11" s="156"/>
      <c r="H11" s="156"/>
      <c r="I11" s="156"/>
      <c r="K11" s="77" t="s">
        <v>13</v>
      </c>
      <c r="L11" s="137" t="s">
        <v>363</v>
      </c>
    </row>
    <row r="12" spans="1:16" ht="15" customHeight="1" x14ac:dyDescent="0.3">
      <c r="A12" s="159"/>
      <c r="B12" s="19"/>
      <c r="C12" s="378" t="str">
        <f>+IF(Langage=0,K12,L12)</f>
        <v>Indiquer si ce critère a été modifié au cours de l'année (excluant les modifications apportées aux tarifs)</v>
      </c>
      <c r="D12" s="162"/>
      <c r="E12" s="162"/>
      <c r="F12" s="162"/>
      <c r="G12" s="162"/>
      <c r="H12" s="162"/>
      <c r="I12" s="156"/>
      <c r="K12" s="311" t="s">
        <v>14</v>
      </c>
      <c r="L12" s="137" t="s">
        <v>449</v>
      </c>
    </row>
    <row r="13" spans="1:16" ht="12.65" customHeight="1" x14ac:dyDescent="0.3">
      <c r="A13" s="159"/>
      <c r="B13" s="19"/>
      <c r="C13" s="19"/>
      <c r="D13" s="19"/>
      <c r="E13" s="183"/>
      <c r="F13" s="19"/>
      <c r="G13" s="156"/>
      <c r="H13" s="156"/>
      <c r="I13" s="156"/>
    </row>
    <row r="14" spans="1:16" ht="22.5" customHeight="1" x14ac:dyDescent="0.3">
      <c r="A14" s="178"/>
      <c r="B14" s="216"/>
      <c r="C14" s="101" t="str">
        <f>+IF(Langage=0,K14,L14)</f>
        <v>CRITÈRES DE TARIFICATION</v>
      </c>
      <c r="D14" s="32"/>
      <c r="E14" s="450" t="str">
        <f>+IF(Langage=0,M14,N14)</f>
        <v>Utilisé ?</v>
      </c>
      <c r="F14" s="107" t="str">
        <f>+IF(Langage=0,O14,P14)</f>
        <v>Modifié en 2023 ?</v>
      </c>
      <c r="G14" s="327"/>
      <c r="H14" s="327"/>
      <c r="I14" s="327"/>
      <c r="K14" s="105" t="s">
        <v>11</v>
      </c>
      <c r="L14" s="137" t="s">
        <v>447</v>
      </c>
      <c r="M14" s="105" t="s">
        <v>15</v>
      </c>
      <c r="N14" s="137" t="s">
        <v>450</v>
      </c>
      <c r="O14" s="106" t="str">
        <f>"Modifié en "&amp;_AF&amp;" ?"</f>
        <v>Modifié en 2023 ?</v>
      </c>
      <c r="P14" s="314" t="str">
        <f>"Change in "&amp;_AF&amp;"?"</f>
        <v>Change in 2023?</v>
      </c>
    </row>
    <row r="15" spans="1:16" ht="22.5" customHeight="1" x14ac:dyDescent="0.3">
      <c r="A15" s="178"/>
      <c r="B15" s="216"/>
      <c r="C15" s="33"/>
      <c r="D15" s="58"/>
      <c r="E15" s="414" t="s">
        <v>107</v>
      </c>
      <c r="F15" s="414" t="s">
        <v>108</v>
      </c>
      <c r="G15" s="327"/>
      <c r="H15" s="327"/>
      <c r="I15" s="327"/>
    </row>
    <row r="16" spans="1:16" ht="15" customHeight="1" x14ac:dyDescent="0.3">
      <c r="A16" s="178"/>
      <c r="B16" s="293"/>
      <c r="C16" s="378" t="str">
        <f t="shared" ref="C16:C43" si="0">+IF(Langage=0,K16,L16)</f>
        <v>Âge</v>
      </c>
      <c r="D16" s="426" t="s">
        <v>64</v>
      </c>
      <c r="E16" s="502"/>
      <c r="F16" s="503"/>
      <c r="G16" s="187"/>
      <c r="H16" s="187"/>
      <c r="I16" s="187"/>
      <c r="K16" s="92" t="s">
        <v>16</v>
      </c>
      <c r="L16" s="137" t="s">
        <v>452</v>
      </c>
    </row>
    <row r="17" spans="1:12" ht="15" customHeight="1" x14ac:dyDescent="0.3">
      <c r="A17" s="178"/>
      <c r="B17" s="293"/>
      <c r="C17" s="378" t="str">
        <f t="shared" si="0"/>
        <v>Sexe</v>
      </c>
      <c r="D17" s="426" t="s">
        <v>157</v>
      </c>
      <c r="E17" s="502"/>
      <c r="F17" s="503"/>
      <c r="G17" s="187"/>
      <c r="H17" s="187"/>
      <c r="I17" s="187"/>
      <c r="K17" s="92" t="s">
        <v>17</v>
      </c>
      <c r="L17" s="137" t="s">
        <v>453</v>
      </c>
    </row>
    <row r="18" spans="1:12" ht="15" customHeight="1" x14ac:dyDescent="0.3">
      <c r="A18" s="178"/>
      <c r="B18" s="293"/>
      <c r="C18" s="378" t="str">
        <f t="shared" si="0"/>
        <v>État civil</v>
      </c>
      <c r="D18" s="426" t="s">
        <v>180</v>
      </c>
      <c r="E18" s="502"/>
      <c r="F18" s="503"/>
      <c r="G18" s="187"/>
      <c r="H18" s="187"/>
      <c r="I18" s="187"/>
      <c r="K18" s="92" t="s">
        <v>18</v>
      </c>
      <c r="L18" s="137" t="s">
        <v>454</v>
      </c>
    </row>
    <row r="19" spans="1:12" ht="15" customHeight="1" x14ac:dyDescent="0.3">
      <c r="A19" s="178"/>
      <c r="B19" s="293"/>
      <c r="C19" s="378" t="str">
        <f t="shared" si="0"/>
        <v>Pointage de stabilité financière (Credit Scoring)</v>
      </c>
      <c r="D19" s="426" t="s">
        <v>181</v>
      </c>
      <c r="E19" s="502"/>
      <c r="F19" s="503"/>
      <c r="G19" s="187"/>
      <c r="H19" s="187"/>
      <c r="I19" s="187"/>
      <c r="K19" s="92" t="s">
        <v>451</v>
      </c>
      <c r="L19" s="137" t="s">
        <v>455</v>
      </c>
    </row>
    <row r="20" spans="1:12" ht="22.5" customHeight="1" x14ac:dyDescent="0.3">
      <c r="A20" s="178"/>
      <c r="B20" s="293"/>
      <c r="C20" s="378" t="str">
        <f t="shared" si="0"/>
        <v>Permis de conduire (type de permis : apprenti, probatoire, permanent, etc.)</v>
      </c>
      <c r="D20" s="426" t="s">
        <v>182</v>
      </c>
      <c r="E20" s="502"/>
      <c r="F20" s="503"/>
      <c r="G20" s="187"/>
      <c r="H20" s="187"/>
      <c r="I20" s="187"/>
      <c r="K20" s="92" t="s">
        <v>19</v>
      </c>
      <c r="L20" s="137" t="s">
        <v>456</v>
      </c>
    </row>
    <row r="21" spans="1:12" ht="15" customHeight="1" x14ac:dyDescent="0.3">
      <c r="A21" s="178"/>
      <c r="B21" s="293"/>
      <c r="C21" s="378" t="str">
        <f t="shared" si="0"/>
        <v>Cours de conduite</v>
      </c>
      <c r="D21" s="426" t="s">
        <v>183</v>
      </c>
      <c r="E21" s="502"/>
      <c r="F21" s="503"/>
      <c r="G21" s="187"/>
      <c r="H21" s="187"/>
      <c r="I21" s="187"/>
      <c r="K21" s="92" t="s">
        <v>20</v>
      </c>
      <c r="L21" s="137" t="s">
        <v>457</v>
      </c>
    </row>
    <row r="22" spans="1:12" ht="22.5" customHeight="1" x14ac:dyDescent="0.3">
      <c r="A22" s="178"/>
      <c r="B22" s="293"/>
      <c r="C22" s="378" t="str">
        <f t="shared" si="0"/>
        <v>Expérience de conduite  (nombre d'années de détention d'un permis de conduire)</v>
      </c>
      <c r="D22" s="426" t="s">
        <v>184</v>
      </c>
      <c r="E22" s="502"/>
      <c r="F22" s="503"/>
      <c r="G22" s="187"/>
      <c r="H22" s="187"/>
      <c r="I22" s="187"/>
      <c r="K22" s="92" t="s">
        <v>21</v>
      </c>
      <c r="L22" s="137" t="s">
        <v>458</v>
      </c>
    </row>
    <row r="23" spans="1:12" ht="15" customHeight="1" x14ac:dyDescent="0.3">
      <c r="A23" s="178"/>
      <c r="B23" s="293"/>
      <c r="C23" s="378" t="str">
        <f t="shared" si="0"/>
        <v>Expérience d’infractions / condamnations</v>
      </c>
      <c r="D23" s="426" t="s">
        <v>185</v>
      </c>
      <c r="E23" s="502"/>
      <c r="F23" s="503"/>
      <c r="G23" s="187"/>
      <c r="H23" s="187"/>
      <c r="I23" s="187"/>
      <c r="K23" s="92" t="s">
        <v>22</v>
      </c>
      <c r="L23" s="137" t="s">
        <v>459</v>
      </c>
    </row>
    <row r="24" spans="1:12" ht="15" customHeight="1" x14ac:dyDescent="0.3">
      <c r="A24" s="178"/>
      <c r="B24" s="293"/>
      <c r="C24" s="378" t="str">
        <f t="shared" si="0"/>
        <v>Accidents responsables</v>
      </c>
      <c r="D24" s="426" t="s">
        <v>186</v>
      </c>
      <c r="E24" s="502"/>
      <c r="F24" s="503"/>
      <c r="G24" s="187"/>
      <c r="H24" s="187"/>
      <c r="I24" s="187"/>
      <c r="K24" s="92" t="s">
        <v>23</v>
      </c>
      <c r="L24" s="137" t="s">
        <v>460</v>
      </c>
    </row>
    <row r="25" spans="1:12" ht="15" customHeight="1" x14ac:dyDescent="0.3">
      <c r="A25" s="178"/>
      <c r="B25" s="293"/>
      <c r="C25" s="378" t="str">
        <f t="shared" si="0"/>
        <v xml:space="preserve">Accidents non-responsables    </v>
      </c>
      <c r="D25" s="426" t="s">
        <v>187</v>
      </c>
      <c r="E25" s="502"/>
      <c r="F25" s="503"/>
      <c r="G25" s="187"/>
      <c r="H25" s="187"/>
      <c r="I25" s="187"/>
      <c r="K25" s="92" t="s">
        <v>24</v>
      </c>
      <c r="L25" s="137" t="s">
        <v>461</v>
      </c>
    </row>
    <row r="26" spans="1:12" ht="15" customHeight="1" x14ac:dyDescent="0.3">
      <c r="A26" s="178"/>
      <c r="B26" s="293"/>
      <c r="C26" s="378" t="str">
        <f t="shared" si="0"/>
        <v>Autres sinistres</v>
      </c>
      <c r="D26" s="426" t="s">
        <v>65</v>
      </c>
      <c r="E26" s="502"/>
      <c r="F26" s="503"/>
      <c r="G26" s="187"/>
      <c r="H26" s="187"/>
      <c r="I26" s="187"/>
      <c r="K26" s="92" t="s">
        <v>25</v>
      </c>
      <c r="L26" s="137" t="s">
        <v>462</v>
      </c>
    </row>
    <row r="27" spans="1:12" ht="15" customHeight="1" x14ac:dyDescent="0.3">
      <c r="A27" s="178"/>
      <c r="B27" s="293"/>
      <c r="C27" s="378" t="str">
        <f t="shared" si="0"/>
        <v>Profession / occupation / membre d'un groupe</v>
      </c>
      <c r="D27" s="426" t="s">
        <v>173</v>
      </c>
      <c r="E27" s="502"/>
      <c r="F27" s="503"/>
      <c r="G27" s="187"/>
      <c r="H27" s="187"/>
      <c r="I27" s="187"/>
      <c r="K27" s="92" t="s">
        <v>26</v>
      </c>
      <c r="L27" s="137" t="s">
        <v>463</v>
      </c>
    </row>
    <row r="28" spans="1:12" ht="15" customHeight="1" x14ac:dyDescent="0.3">
      <c r="A28" s="178"/>
      <c r="B28" s="293"/>
      <c r="C28" s="378" t="str">
        <f t="shared" si="0"/>
        <v>Conducteur occasionnel</v>
      </c>
      <c r="D28" s="426" t="s">
        <v>188</v>
      </c>
      <c r="E28" s="502"/>
      <c r="F28" s="503"/>
      <c r="G28" s="187"/>
      <c r="H28" s="187"/>
      <c r="I28" s="187"/>
      <c r="K28" s="92" t="s">
        <v>27</v>
      </c>
      <c r="L28" s="137" t="s">
        <v>464</v>
      </c>
    </row>
    <row r="29" spans="1:12" ht="15" customHeight="1" x14ac:dyDescent="0.3">
      <c r="A29" s="178"/>
      <c r="B29" s="293"/>
      <c r="C29" s="378" t="str">
        <f t="shared" si="0"/>
        <v>Localisation</v>
      </c>
      <c r="D29" s="426" t="s">
        <v>189</v>
      </c>
      <c r="E29" s="502"/>
      <c r="F29" s="503"/>
      <c r="G29" s="187"/>
      <c r="H29" s="187"/>
      <c r="I29" s="187"/>
      <c r="K29" s="92" t="s">
        <v>28</v>
      </c>
      <c r="L29" s="137" t="s">
        <v>465</v>
      </c>
    </row>
    <row r="30" spans="1:12" ht="15" customHeight="1" x14ac:dyDescent="0.3">
      <c r="A30" s="178"/>
      <c r="B30" s="293"/>
      <c r="C30" s="378" t="str">
        <f t="shared" si="0"/>
        <v>Utilisation du véhicule</v>
      </c>
      <c r="D30" s="426" t="s">
        <v>190</v>
      </c>
      <c r="E30" s="502"/>
      <c r="F30" s="503"/>
      <c r="G30" s="187"/>
      <c r="H30" s="187"/>
      <c r="I30" s="187"/>
      <c r="K30" s="92" t="s">
        <v>29</v>
      </c>
      <c r="L30" s="137" t="s">
        <v>466</v>
      </c>
    </row>
    <row r="31" spans="1:12" ht="15" customHeight="1" x14ac:dyDescent="0.3">
      <c r="A31" s="178"/>
      <c r="B31" s="293"/>
      <c r="C31" s="378" t="str">
        <f t="shared" si="0"/>
        <v>Kilométrage</v>
      </c>
      <c r="D31" s="426" t="s">
        <v>191</v>
      </c>
      <c r="E31" s="502"/>
      <c r="F31" s="503"/>
      <c r="G31" s="187"/>
      <c r="H31" s="187"/>
      <c r="I31" s="187"/>
      <c r="K31" s="92" t="s">
        <v>30</v>
      </c>
      <c r="L31" s="137" t="s">
        <v>467</v>
      </c>
    </row>
    <row r="32" spans="1:12" ht="15" customHeight="1" x14ac:dyDescent="0.3">
      <c r="A32" s="178"/>
      <c r="B32" s="293"/>
      <c r="C32" s="378" t="str">
        <f t="shared" si="0"/>
        <v>Utilisation hors Québec</v>
      </c>
      <c r="D32" s="426" t="s">
        <v>192</v>
      </c>
      <c r="E32" s="502"/>
      <c r="F32" s="503"/>
      <c r="G32" s="187"/>
      <c r="H32" s="187"/>
      <c r="I32" s="187"/>
      <c r="K32" s="92" t="s">
        <v>31</v>
      </c>
      <c r="L32" s="137" t="s">
        <v>468</v>
      </c>
    </row>
    <row r="33" spans="1:12" ht="15" customHeight="1" x14ac:dyDescent="0.3">
      <c r="A33" s="178"/>
      <c r="B33" s="293"/>
      <c r="C33" s="378" t="str">
        <f t="shared" si="0"/>
        <v>Système de protection contre le vol</v>
      </c>
      <c r="D33" s="426" t="s">
        <v>193</v>
      </c>
      <c r="E33" s="502"/>
      <c r="F33" s="503"/>
      <c r="G33" s="187"/>
      <c r="H33" s="187"/>
      <c r="I33" s="187"/>
      <c r="K33" s="92" t="s">
        <v>32</v>
      </c>
      <c r="L33" s="137" t="s">
        <v>469</v>
      </c>
    </row>
    <row r="34" spans="1:12" ht="22.5" customHeight="1" x14ac:dyDescent="0.3">
      <c r="A34" s="178"/>
      <c r="B34" s="293"/>
      <c r="C34" s="378" t="str">
        <f t="shared" si="0"/>
        <v>Marque / année / modèle de véhicule (table de groupes de véhicule)</v>
      </c>
      <c r="D34" s="426" t="s">
        <v>194</v>
      </c>
      <c r="E34" s="502"/>
      <c r="F34" s="503"/>
      <c r="G34" s="187"/>
      <c r="H34" s="187"/>
      <c r="I34" s="187"/>
      <c r="K34" s="92" t="s">
        <v>33</v>
      </c>
      <c r="L34" s="137" t="s">
        <v>470</v>
      </c>
    </row>
    <row r="35" spans="1:12" ht="15" customHeight="1" x14ac:dyDescent="0.3">
      <c r="A35" s="178"/>
      <c r="B35" s="293"/>
      <c r="C35" s="378" t="str">
        <f t="shared" si="0"/>
        <v>Couverture complète (chap, A, B et avenants)</v>
      </c>
      <c r="D35" s="426" t="s">
        <v>195</v>
      </c>
      <c r="E35" s="502"/>
      <c r="F35" s="503"/>
      <c r="G35" s="187"/>
      <c r="H35" s="187"/>
      <c r="I35" s="187"/>
      <c r="K35" s="92" t="s">
        <v>34</v>
      </c>
      <c r="L35" s="137" t="s">
        <v>471</v>
      </c>
    </row>
    <row r="36" spans="1:12" ht="15" customHeight="1" x14ac:dyDescent="0.3">
      <c r="A36" s="178"/>
      <c r="B36" s="293"/>
      <c r="C36" s="378" t="str">
        <f t="shared" si="0"/>
        <v xml:space="preserve">Pluralité de véhicules </v>
      </c>
      <c r="D36" s="426" t="s">
        <v>66</v>
      </c>
      <c r="E36" s="502"/>
      <c r="F36" s="503"/>
      <c r="G36" s="187"/>
      <c r="H36" s="187"/>
      <c r="I36" s="187"/>
      <c r="K36" s="92" t="s">
        <v>35</v>
      </c>
      <c r="L36" s="137" t="s">
        <v>472</v>
      </c>
    </row>
    <row r="37" spans="1:12" ht="15" customHeight="1" x14ac:dyDescent="0.3">
      <c r="A37" s="178"/>
      <c r="B37" s="293"/>
      <c r="C37" s="378" t="str">
        <f t="shared" si="0"/>
        <v>Renouvellements</v>
      </c>
      <c r="D37" s="426" t="s">
        <v>158</v>
      </c>
      <c r="E37" s="502"/>
      <c r="F37" s="503"/>
      <c r="G37" s="187"/>
      <c r="H37" s="187"/>
      <c r="I37" s="187"/>
      <c r="K37" s="92" t="s">
        <v>36</v>
      </c>
      <c r="L37" s="137" t="s">
        <v>473</v>
      </c>
    </row>
    <row r="38" spans="1:12" ht="15" customHeight="1" x14ac:dyDescent="0.3">
      <c r="A38" s="178"/>
      <c r="B38" s="293"/>
      <c r="C38" s="378" t="str">
        <f t="shared" si="0"/>
        <v>Pluralité de contrats (exemple : auto &amp; habitation)</v>
      </c>
      <c r="D38" s="426" t="s">
        <v>159</v>
      </c>
      <c r="E38" s="502"/>
      <c r="F38" s="503"/>
      <c r="G38" s="187"/>
      <c r="H38" s="187"/>
      <c r="I38" s="187"/>
      <c r="K38" s="92" t="s">
        <v>37</v>
      </c>
      <c r="L38" s="137" t="s">
        <v>474</v>
      </c>
    </row>
    <row r="39" spans="1:12" ht="15" customHeight="1" x14ac:dyDescent="0.3">
      <c r="A39" s="178"/>
      <c r="B39" s="293"/>
      <c r="C39" s="378" t="str">
        <f t="shared" si="0"/>
        <v>Agriculteurs</v>
      </c>
      <c r="D39" s="426" t="s">
        <v>160</v>
      </c>
      <c r="E39" s="502"/>
      <c r="F39" s="503"/>
      <c r="G39" s="187"/>
      <c r="H39" s="187"/>
      <c r="I39" s="187"/>
      <c r="K39" s="92" t="s">
        <v>38</v>
      </c>
      <c r="L39" s="137" t="s">
        <v>475</v>
      </c>
    </row>
    <row r="40" spans="1:12" ht="15" customHeight="1" x14ac:dyDescent="0.3">
      <c r="A40" s="178"/>
      <c r="B40" s="293"/>
      <c r="C40" s="378" t="str">
        <f t="shared" si="0"/>
        <v>Étudiants / jeunes à la maison</v>
      </c>
      <c r="D40" s="426" t="s">
        <v>161</v>
      </c>
      <c r="E40" s="502"/>
      <c r="F40" s="503"/>
      <c r="G40" s="187"/>
      <c r="H40" s="187"/>
      <c r="I40" s="187"/>
      <c r="K40" s="92" t="s">
        <v>39</v>
      </c>
      <c r="L40" s="137" t="s">
        <v>476</v>
      </c>
    </row>
    <row r="41" spans="1:12" ht="15" customHeight="1" x14ac:dyDescent="0.3">
      <c r="A41" s="178"/>
      <c r="B41" s="293"/>
      <c r="C41" s="378" t="str">
        <f t="shared" si="0"/>
        <v>Retraités</v>
      </c>
      <c r="D41" s="426" t="s">
        <v>162</v>
      </c>
      <c r="E41" s="502"/>
      <c r="F41" s="503"/>
      <c r="G41" s="187"/>
      <c r="H41" s="187"/>
      <c r="I41" s="187"/>
      <c r="K41" s="92" t="s">
        <v>40</v>
      </c>
      <c r="L41" s="137" t="s">
        <v>477</v>
      </c>
    </row>
    <row r="42" spans="1:12" ht="15" customHeight="1" x14ac:dyDescent="0.3">
      <c r="A42" s="178"/>
      <c r="B42" s="293"/>
      <c r="C42" s="378" t="str">
        <f t="shared" si="0"/>
        <v>Internet</v>
      </c>
      <c r="D42" s="426" t="s">
        <v>196</v>
      </c>
      <c r="E42" s="504"/>
      <c r="F42" s="505"/>
      <c r="G42" s="187"/>
      <c r="H42" s="187"/>
      <c r="I42" s="187"/>
      <c r="K42" s="92" t="s">
        <v>41</v>
      </c>
      <c r="L42" s="137" t="s">
        <v>41</v>
      </c>
    </row>
    <row r="43" spans="1:12" ht="15" customHeight="1" x14ac:dyDescent="0.3">
      <c r="A43" s="178"/>
      <c r="B43" s="293"/>
      <c r="C43" s="436" t="str">
        <f t="shared" si="0"/>
        <v>Autres critères ou rabais? Veuillez préciser.</v>
      </c>
      <c r="D43" s="35"/>
      <c r="E43" s="427"/>
      <c r="F43" s="428"/>
      <c r="G43" s="187"/>
      <c r="H43" s="187"/>
      <c r="I43" s="187"/>
      <c r="K43" s="92" t="s">
        <v>42</v>
      </c>
      <c r="L43" s="137" t="s">
        <v>478</v>
      </c>
    </row>
    <row r="44" spans="1:12" ht="15" customHeight="1" x14ac:dyDescent="0.3">
      <c r="A44" s="178"/>
      <c r="B44" s="293"/>
      <c r="C44" s="506"/>
      <c r="D44" s="438">
        <v>100</v>
      </c>
      <c r="E44" s="502"/>
      <c r="F44" s="503"/>
      <c r="G44" s="187"/>
      <c r="H44" s="187"/>
      <c r="I44" s="187"/>
    </row>
    <row r="45" spans="1:12" ht="15" customHeight="1" x14ac:dyDescent="0.3">
      <c r="A45" s="178"/>
      <c r="B45" s="293"/>
      <c r="C45" s="506"/>
      <c r="D45" s="438">
        <v>101</v>
      </c>
      <c r="E45" s="502"/>
      <c r="F45" s="503"/>
      <c r="G45" s="187"/>
      <c r="H45" s="187"/>
      <c r="I45" s="187"/>
    </row>
    <row r="46" spans="1:12" ht="15" customHeight="1" x14ac:dyDescent="0.3">
      <c r="A46" s="178"/>
      <c r="B46" s="293"/>
      <c r="C46" s="506"/>
      <c r="D46" s="438">
        <v>102</v>
      </c>
      <c r="E46" s="502"/>
      <c r="F46" s="503"/>
      <c r="G46" s="187"/>
      <c r="H46" s="187"/>
      <c r="I46" s="187"/>
    </row>
    <row r="47" spans="1:12" ht="15" customHeight="1" x14ac:dyDescent="0.3">
      <c r="A47" s="178"/>
      <c r="B47" s="293"/>
      <c r="C47" s="506"/>
      <c r="D47" s="438">
        <v>103</v>
      </c>
      <c r="E47" s="502"/>
      <c r="F47" s="503"/>
      <c r="G47" s="187"/>
      <c r="H47" s="187"/>
      <c r="I47" s="187"/>
    </row>
    <row r="48" spans="1:12" ht="15" customHeight="1" x14ac:dyDescent="0.3">
      <c r="A48" s="178"/>
      <c r="B48" s="293"/>
      <c r="C48" s="506"/>
      <c r="D48" s="438">
        <v>104</v>
      </c>
      <c r="E48" s="502"/>
      <c r="F48" s="503"/>
      <c r="G48" s="187"/>
      <c r="H48" s="187"/>
      <c r="I48" s="187"/>
    </row>
    <row r="49" spans="1:9" ht="15" customHeight="1" x14ac:dyDescent="0.3">
      <c r="A49" s="178"/>
      <c r="B49" s="293"/>
      <c r="C49" s="506"/>
      <c r="D49" s="438">
        <v>105</v>
      </c>
      <c r="E49" s="502"/>
      <c r="F49" s="503"/>
      <c r="G49" s="187"/>
      <c r="H49" s="187"/>
      <c r="I49" s="187"/>
    </row>
    <row r="50" spans="1:9" ht="15" customHeight="1" x14ac:dyDescent="0.3">
      <c r="A50" s="178"/>
      <c r="B50" s="293"/>
      <c r="C50" s="506"/>
      <c r="D50" s="438">
        <v>106</v>
      </c>
      <c r="E50" s="502"/>
      <c r="F50" s="503"/>
      <c r="G50" s="187"/>
      <c r="H50" s="187"/>
      <c r="I50" s="187"/>
    </row>
    <row r="51" spans="1:9" ht="15" customHeight="1" x14ac:dyDescent="0.3">
      <c r="A51" s="178"/>
      <c r="B51" s="293"/>
      <c r="C51" s="506"/>
      <c r="D51" s="438">
        <v>107</v>
      </c>
      <c r="E51" s="502"/>
      <c r="F51" s="503"/>
      <c r="G51" s="187"/>
      <c r="H51" s="187"/>
      <c r="I51" s="187"/>
    </row>
    <row r="52" spans="1:9" ht="15" customHeight="1" x14ac:dyDescent="0.3">
      <c r="A52" s="178"/>
      <c r="B52" s="293"/>
      <c r="C52" s="506"/>
      <c r="D52" s="438">
        <v>108</v>
      </c>
      <c r="E52" s="502"/>
      <c r="F52" s="503"/>
      <c r="G52" s="187"/>
      <c r="H52" s="187"/>
      <c r="I52" s="187"/>
    </row>
    <row r="53" spans="1:9" ht="15" customHeight="1" x14ac:dyDescent="0.3">
      <c r="A53" s="178"/>
      <c r="B53" s="293"/>
      <c r="C53" s="507"/>
      <c r="D53" s="438">
        <v>109</v>
      </c>
      <c r="E53" s="504"/>
      <c r="F53" s="505"/>
      <c r="G53" s="187"/>
      <c r="H53" s="187"/>
      <c r="I53" s="187"/>
    </row>
    <row r="55" spans="1:9" x14ac:dyDescent="0.3">
      <c r="A55" s="540" t="s">
        <v>677</v>
      </c>
      <c r="B55" s="540"/>
      <c r="C55" s="540"/>
      <c r="D55" s="540"/>
      <c r="E55" s="540"/>
      <c r="F55" s="540"/>
      <c r="G55" s="540"/>
      <c r="H55" s="540"/>
      <c r="I55" s="540"/>
    </row>
  </sheetData>
  <sheetProtection algorithmName="SHA-512" hashValue="DJCkXIq9IAeD4AmeK81AQPoGGdT3wosP5aRv129ly4CpOnRGiTqXRAzicEMlYbA9sEC1RDt+HLzn8nCwqK7iVQ==" saltValue="fXnYCFWj6ZPC+QnedkuOag==" spinCount="100000" sheet="1" selectLockedCells="1"/>
  <mergeCells count="4">
    <mergeCell ref="E1:I1"/>
    <mergeCell ref="A3:I3"/>
    <mergeCell ref="C6:I6"/>
    <mergeCell ref="A55:I55"/>
  </mergeCells>
  <pageMargins left="0.7" right="0.7" top="0.75" bottom="0.75" header="0.3" footer="0.3"/>
  <pageSetup scale="7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6"/>
  <dimension ref="A1:Q55"/>
  <sheetViews>
    <sheetView workbookViewId="0">
      <selection activeCell="C6" sqref="C6:I6"/>
    </sheetView>
  </sheetViews>
  <sheetFormatPr baseColWidth="10" defaultColWidth="11" defaultRowHeight="14" outlineLevelCol="1" x14ac:dyDescent="0.3"/>
  <cols>
    <col min="1" max="1" width="2.75" style="137" customWidth="1"/>
    <col min="2" max="2" width="0.83203125" style="137" customWidth="1"/>
    <col min="3" max="3" width="39.33203125" style="137" customWidth="1"/>
    <col min="4" max="4" width="3.5" style="137" bestFit="1" customWidth="1"/>
    <col min="5" max="9" width="11.33203125" style="137" customWidth="1"/>
    <col min="10" max="10" width="11" style="137"/>
    <col min="11" max="11" width="72.33203125" style="137" hidden="1" customWidth="1" outlineLevel="1"/>
    <col min="12" max="12" width="58.75" style="137" hidden="1" customWidth="1" outlineLevel="1"/>
    <col min="13" max="15" width="11" style="137" hidden="1" customWidth="1" outlineLevel="1"/>
    <col min="16" max="16" width="14.58203125" style="137" hidden="1" customWidth="1" outlineLevel="1"/>
    <col min="17" max="17" width="11" style="137" collapsed="1"/>
    <col min="18" max="16384" width="11" style="137"/>
  </cols>
  <sheetData>
    <row r="1" spans="1:16" ht="24" customHeight="1" x14ac:dyDescent="0.3">
      <c r="A1" s="376" t="s">
        <v>286</v>
      </c>
      <c r="B1" s="156"/>
      <c r="C1" s="144" t="str">
        <f>+IF(Langage=0,K1,L1)</f>
        <v>Nom de l'assureur :</v>
      </c>
      <c r="D1" s="144"/>
      <c r="E1" s="594">
        <f>'100'!B10</f>
        <v>0</v>
      </c>
      <c r="F1" s="595"/>
      <c r="G1" s="595"/>
      <c r="H1" s="595"/>
      <c r="I1" s="596"/>
      <c r="K1" s="137" t="s">
        <v>444</v>
      </c>
      <c r="L1" s="137" t="s">
        <v>294</v>
      </c>
    </row>
    <row r="2" spans="1:16" ht="24" customHeight="1" x14ac:dyDescent="0.3">
      <c r="A2" s="159"/>
      <c r="B2" s="19"/>
      <c r="C2" s="19"/>
      <c r="D2" s="19"/>
      <c r="E2" s="183"/>
      <c r="F2" s="19"/>
      <c r="G2" s="156"/>
      <c r="H2" s="156"/>
      <c r="I2" s="156"/>
    </row>
    <row r="3" spans="1:16" ht="40" customHeight="1" x14ac:dyDescent="0.3">
      <c r="A3" s="561" t="str">
        <f>+IF(Langage=0,K3,L3)</f>
        <v>MOTOCYCLETTES
(tarifées par véhicule)</v>
      </c>
      <c r="B3" s="561"/>
      <c r="C3" s="561"/>
      <c r="D3" s="561"/>
      <c r="E3" s="561"/>
      <c r="F3" s="561"/>
      <c r="G3" s="561"/>
      <c r="H3" s="561"/>
      <c r="I3" s="561"/>
      <c r="K3" s="181" t="s">
        <v>639</v>
      </c>
      <c r="L3" s="181" t="s">
        <v>640</v>
      </c>
    </row>
    <row r="4" spans="1:16" ht="24" customHeight="1" x14ac:dyDescent="0.3">
      <c r="A4" s="159"/>
      <c r="B4" s="19"/>
      <c r="C4" s="19"/>
      <c r="D4" s="19"/>
      <c r="E4" s="183"/>
      <c r="F4" s="19"/>
      <c r="G4" s="156"/>
      <c r="H4" s="156"/>
      <c r="I4" s="156"/>
    </row>
    <row r="5" spans="1:16" ht="15" customHeight="1" x14ac:dyDescent="0.3">
      <c r="A5" s="159"/>
      <c r="B5" s="273"/>
      <c r="C5" s="188" t="str">
        <f>+IF(Langage=0,K5,L5)</f>
        <v>Commentaire :</v>
      </c>
      <c r="D5" s="189"/>
      <c r="E5" s="183"/>
      <c r="F5" s="161"/>
      <c r="G5" s="19"/>
      <c r="H5" s="19"/>
      <c r="I5" s="19"/>
      <c r="K5" s="202" t="s">
        <v>106</v>
      </c>
      <c r="L5" s="137" t="s">
        <v>353</v>
      </c>
    </row>
    <row r="6" spans="1:16" ht="24" customHeight="1" x14ac:dyDescent="0.3">
      <c r="A6" s="24" t="s">
        <v>683</v>
      </c>
      <c r="B6" s="273"/>
      <c r="C6" s="612"/>
      <c r="D6" s="613"/>
      <c r="E6" s="613"/>
      <c r="F6" s="613"/>
      <c r="G6" s="613"/>
      <c r="H6" s="613"/>
      <c r="I6" s="615"/>
    </row>
    <row r="7" spans="1:16" ht="24" customHeight="1" x14ac:dyDescent="0.3">
      <c r="A7" s="159"/>
      <c r="B7" s="273"/>
      <c r="C7" s="377"/>
      <c r="D7" s="377"/>
      <c r="E7" s="377"/>
      <c r="F7" s="377"/>
      <c r="G7" s="19"/>
      <c r="H7" s="19"/>
      <c r="I7" s="156"/>
    </row>
    <row r="8" spans="1:16" ht="15" customHeight="1" x14ac:dyDescent="0.3">
      <c r="A8" s="167" t="s">
        <v>10</v>
      </c>
      <c r="B8" s="307"/>
      <c r="C8" s="308" t="str">
        <f>+IF(Langage=0,K8,L8)</f>
        <v>CRITÈRES DE TARIFICATION</v>
      </c>
      <c r="D8" s="309"/>
      <c r="E8" s="296"/>
      <c r="F8" s="170"/>
      <c r="G8" s="310"/>
      <c r="H8" s="310"/>
      <c r="I8" s="310"/>
      <c r="K8" s="91" t="s">
        <v>11</v>
      </c>
      <c r="L8" s="137" t="s">
        <v>447</v>
      </c>
    </row>
    <row r="9" spans="1:16" ht="12.65" customHeight="1" x14ac:dyDescent="0.3">
      <c r="A9" s="159"/>
      <c r="B9" s="182"/>
      <c r="C9" s="160"/>
      <c r="D9" s="160"/>
      <c r="E9" s="183"/>
      <c r="F9" s="19"/>
      <c r="G9" s="156"/>
      <c r="H9" s="156"/>
      <c r="I9" s="156"/>
    </row>
    <row r="10" spans="1:16" ht="15" customHeight="1" x14ac:dyDescent="0.3">
      <c r="A10" s="159"/>
      <c r="B10" s="182"/>
      <c r="C10" s="299" t="str">
        <f>+IF(Langage=0,K10,L10)</f>
        <v>Identifier par un X les critères utilisés pour la tarification des motocyclettes</v>
      </c>
      <c r="D10" s="162"/>
      <c r="E10" s="162"/>
      <c r="F10" s="162"/>
      <c r="G10" s="162"/>
      <c r="H10" s="156"/>
      <c r="I10" s="156"/>
      <c r="K10" s="311" t="s">
        <v>641</v>
      </c>
      <c r="L10" s="137" t="s">
        <v>642</v>
      </c>
    </row>
    <row r="11" spans="1:16" ht="15" customHeight="1" x14ac:dyDescent="0.3">
      <c r="A11" s="159"/>
      <c r="B11" s="182"/>
      <c r="C11" s="152" t="str">
        <f>+IF(Langage=0,K11,L11)</f>
        <v>ET</v>
      </c>
      <c r="D11" s="171"/>
      <c r="E11" s="162"/>
      <c r="F11" s="162"/>
      <c r="G11" s="156"/>
      <c r="H11" s="156"/>
      <c r="I11" s="156"/>
      <c r="K11" s="77" t="s">
        <v>13</v>
      </c>
      <c r="L11" s="137" t="s">
        <v>363</v>
      </c>
    </row>
    <row r="12" spans="1:16" ht="15" customHeight="1" x14ac:dyDescent="0.3">
      <c r="A12" s="159"/>
      <c r="B12" s="19"/>
      <c r="C12" s="299" t="str">
        <f>+IF(Langage=0,K12,L12)</f>
        <v>Indiquer si ce critère a été modifié au cours de l'année (excluant les modifications apportées aux tarifs)</v>
      </c>
      <c r="D12" s="162"/>
      <c r="E12" s="162"/>
      <c r="F12" s="162"/>
      <c r="G12" s="162"/>
      <c r="H12" s="162"/>
      <c r="I12" s="156"/>
      <c r="K12" s="311" t="s">
        <v>14</v>
      </c>
      <c r="L12" s="137" t="s">
        <v>449</v>
      </c>
    </row>
    <row r="13" spans="1:16" ht="12.65" customHeight="1" x14ac:dyDescent="0.3">
      <c r="A13" s="159"/>
      <c r="B13" s="19"/>
      <c r="C13" s="19"/>
      <c r="D13" s="19"/>
      <c r="E13" s="183"/>
      <c r="F13" s="19"/>
      <c r="G13" s="156"/>
      <c r="H13" s="156"/>
      <c r="I13" s="156"/>
    </row>
    <row r="14" spans="1:16" ht="22.5" customHeight="1" x14ac:dyDescent="0.3">
      <c r="A14" s="178"/>
      <c r="B14" s="216"/>
      <c r="C14" s="101" t="str">
        <f>+IF(Langage=0,K14,L14)</f>
        <v>CRITÈRES DE TARIFICATION</v>
      </c>
      <c r="D14" s="32"/>
      <c r="E14" s="450" t="str">
        <f>+IF(Langage=0,M14,N14)</f>
        <v>Utilisé ?</v>
      </c>
      <c r="F14" s="107" t="str">
        <f>+IF(Langage=0,O14,P14)</f>
        <v>Modifié en 2023 ?</v>
      </c>
      <c r="G14" s="327"/>
      <c r="H14" s="327"/>
      <c r="I14" s="327"/>
      <c r="K14" s="105" t="s">
        <v>11</v>
      </c>
      <c r="L14" s="137" t="s">
        <v>447</v>
      </c>
      <c r="M14" s="105" t="s">
        <v>15</v>
      </c>
      <c r="N14" s="137" t="s">
        <v>450</v>
      </c>
      <c r="O14" s="106" t="str">
        <f>"Modifié en "&amp;_AF&amp;" ?"</f>
        <v>Modifié en 2023 ?</v>
      </c>
      <c r="P14" s="314" t="str">
        <f>"Change in "&amp;_AF&amp;"?"</f>
        <v>Change in 2023?</v>
      </c>
    </row>
    <row r="15" spans="1:16" ht="22.5" customHeight="1" x14ac:dyDescent="0.3">
      <c r="A15" s="178"/>
      <c r="B15" s="216"/>
      <c r="C15" s="33"/>
      <c r="D15" s="58"/>
      <c r="E15" s="414" t="s">
        <v>107</v>
      </c>
      <c r="F15" s="414" t="s">
        <v>108</v>
      </c>
      <c r="G15" s="327"/>
      <c r="H15" s="327"/>
      <c r="I15" s="327"/>
    </row>
    <row r="16" spans="1:16" ht="15" customHeight="1" x14ac:dyDescent="0.3">
      <c r="A16" s="178"/>
      <c r="B16" s="293"/>
      <c r="C16" s="104" t="str">
        <f t="shared" ref="C16:C43" si="0">+IF(Langage=0,K16,L16)</f>
        <v>Âge</v>
      </c>
      <c r="D16" s="426" t="s">
        <v>64</v>
      </c>
      <c r="E16" s="502"/>
      <c r="F16" s="503"/>
      <c r="G16" s="187"/>
      <c r="H16" s="187"/>
      <c r="I16" s="187"/>
      <c r="K16" s="92" t="s">
        <v>16</v>
      </c>
      <c r="L16" s="137" t="s">
        <v>452</v>
      </c>
    </row>
    <row r="17" spans="1:12" ht="15" customHeight="1" x14ac:dyDescent="0.3">
      <c r="A17" s="178"/>
      <c r="B17" s="293"/>
      <c r="C17" s="104" t="str">
        <f t="shared" si="0"/>
        <v>Sexe</v>
      </c>
      <c r="D17" s="426" t="s">
        <v>157</v>
      </c>
      <c r="E17" s="502"/>
      <c r="F17" s="503"/>
      <c r="G17" s="187"/>
      <c r="H17" s="187"/>
      <c r="I17" s="187"/>
      <c r="K17" s="92" t="s">
        <v>17</v>
      </c>
      <c r="L17" s="137" t="s">
        <v>453</v>
      </c>
    </row>
    <row r="18" spans="1:12" ht="15" customHeight="1" x14ac:dyDescent="0.3">
      <c r="A18" s="178"/>
      <c r="B18" s="293"/>
      <c r="C18" s="104" t="str">
        <f t="shared" si="0"/>
        <v>État civil</v>
      </c>
      <c r="D18" s="426" t="s">
        <v>180</v>
      </c>
      <c r="E18" s="502"/>
      <c r="F18" s="503"/>
      <c r="G18" s="187"/>
      <c r="H18" s="187"/>
      <c r="I18" s="187"/>
      <c r="K18" s="92" t="s">
        <v>18</v>
      </c>
      <c r="L18" s="137" t="s">
        <v>454</v>
      </c>
    </row>
    <row r="19" spans="1:12" ht="15" customHeight="1" x14ac:dyDescent="0.3">
      <c r="A19" s="178"/>
      <c r="B19" s="293"/>
      <c r="C19" s="104" t="str">
        <f t="shared" si="0"/>
        <v>Pointage de stabilité financière (Credit Scoring)</v>
      </c>
      <c r="D19" s="426" t="s">
        <v>181</v>
      </c>
      <c r="E19" s="502"/>
      <c r="F19" s="503"/>
      <c r="G19" s="187"/>
      <c r="H19" s="187"/>
      <c r="I19" s="187"/>
      <c r="K19" s="92" t="s">
        <v>451</v>
      </c>
      <c r="L19" s="137" t="s">
        <v>455</v>
      </c>
    </row>
    <row r="20" spans="1:12" ht="22.5" customHeight="1" x14ac:dyDescent="0.3">
      <c r="A20" s="178"/>
      <c r="B20" s="293"/>
      <c r="C20" s="104" t="str">
        <f t="shared" si="0"/>
        <v>Permis de conduire (type de permis : apprenti, probatoire, permanent, etc.)</v>
      </c>
      <c r="D20" s="426" t="s">
        <v>182</v>
      </c>
      <c r="E20" s="502"/>
      <c r="F20" s="503"/>
      <c r="G20" s="187"/>
      <c r="H20" s="187"/>
      <c r="I20" s="187"/>
      <c r="K20" s="92" t="s">
        <v>19</v>
      </c>
      <c r="L20" s="137" t="s">
        <v>456</v>
      </c>
    </row>
    <row r="21" spans="1:12" ht="15" customHeight="1" x14ac:dyDescent="0.3">
      <c r="A21" s="178"/>
      <c r="B21" s="293"/>
      <c r="C21" s="104" t="str">
        <f t="shared" si="0"/>
        <v>Cours de conduite</v>
      </c>
      <c r="D21" s="426" t="s">
        <v>183</v>
      </c>
      <c r="E21" s="502"/>
      <c r="F21" s="503"/>
      <c r="G21" s="187"/>
      <c r="H21" s="187"/>
      <c r="I21" s="187"/>
      <c r="K21" s="92" t="s">
        <v>20</v>
      </c>
      <c r="L21" s="137" t="s">
        <v>457</v>
      </c>
    </row>
    <row r="22" spans="1:12" ht="22.5" customHeight="1" x14ac:dyDescent="0.3">
      <c r="A22" s="178"/>
      <c r="B22" s="293"/>
      <c r="C22" s="104" t="str">
        <f t="shared" si="0"/>
        <v>Expérience de conduite  (nombre d'années de détention d'un permis de conduire)</v>
      </c>
      <c r="D22" s="426" t="s">
        <v>184</v>
      </c>
      <c r="E22" s="502"/>
      <c r="F22" s="503"/>
      <c r="G22" s="187"/>
      <c r="H22" s="187"/>
      <c r="I22" s="187"/>
      <c r="K22" s="92" t="s">
        <v>21</v>
      </c>
      <c r="L22" s="137" t="s">
        <v>458</v>
      </c>
    </row>
    <row r="23" spans="1:12" ht="15" customHeight="1" x14ac:dyDescent="0.3">
      <c r="A23" s="178"/>
      <c r="B23" s="293"/>
      <c r="C23" s="104" t="str">
        <f t="shared" si="0"/>
        <v>Expérience d’infractions / condamnations</v>
      </c>
      <c r="D23" s="426" t="s">
        <v>185</v>
      </c>
      <c r="E23" s="502"/>
      <c r="F23" s="503"/>
      <c r="G23" s="187"/>
      <c r="H23" s="187"/>
      <c r="I23" s="187"/>
      <c r="K23" s="92" t="s">
        <v>22</v>
      </c>
      <c r="L23" s="137" t="s">
        <v>459</v>
      </c>
    </row>
    <row r="24" spans="1:12" ht="15" customHeight="1" x14ac:dyDescent="0.3">
      <c r="A24" s="178"/>
      <c r="B24" s="293"/>
      <c r="C24" s="104" t="str">
        <f t="shared" si="0"/>
        <v>Accidents responsables</v>
      </c>
      <c r="D24" s="426" t="s">
        <v>186</v>
      </c>
      <c r="E24" s="502"/>
      <c r="F24" s="503"/>
      <c r="G24" s="187"/>
      <c r="H24" s="187"/>
      <c r="I24" s="187"/>
      <c r="K24" s="92" t="s">
        <v>23</v>
      </c>
      <c r="L24" s="137" t="s">
        <v>460</v>
      </c>
    </row>
    <row r="25" spans="1:12" ht="15" customHeight="1" x14ac:dyDescent="0.3">
      <c r="A25" s="178"/>
      <c r="B25" s="293"/>
      <c r="C25" s="104" t="str">
        <f t="shared" si="0"/>
        <v xml:space="preserve">Accidents non-responsables    </v>
      </c>
      <c r="D25" s="426" t="s">
        <v>187</v>
      </c>
      <c r="E25" s="502"/>
      <c r="F25" s="503"/>
      <c r="G25" s="187"/>
      <c r="H25" s="187"/>
      <c r="I25" s="187"/>
      <c r="K25" s="92" t="s">
        <v>24</v>
      </c>
      <c r="L25" s="137" t="s">
        <v>461</v>
      </c>
    </row>
    <row r="26" spans="1:12" ht="15" customHeight="1" x14ac:dyDescent="0.3">
      <c r="A26" s="178"/>
      <c r="B26" s="293"/>
      <c r="C26" s="104" t="str">
        <f t="shared" si="0"/>
        <v>Autres sinistres</v>
      </c>
      <c r="D26" s="426" t="s">
        <v>65</v>
      </c>
      <c r="E26" s="502"/>
      <c r="F26" s="503"/>
      <c r="G26" s="187"/>
      <c r="H26" s="187"/>
      <c r="I26" s="187"/>
      <c r="K26" s="92" t="s">
        <v>25</v>
      </c>
      <c r="L26" s="137" t="s">
        <v>462</v>
      </c>
    </row>
    <row r="27" spans="1:12" ht="15" customHeight="1" x14ac:dyDescent="0.3">
      <c r="A27" s="178"/>
      <c r="B27" s="293"/>
      <c r="C27" s="104" t="str">
        <f t="shared" si="0"/>
        <v>Profession / occupation / membre d'un groupe</v>
      </c>
      <c r="D27" s="426" t="s">
        <v>173</v>
      </c>
      <c r="E27" s="502"/>
      <c r="F27" s="503"/>
      <c r="G27" s="187"/>
      <c r="H27" s="187"/>
      <c r="I27" s="187"/>
      <c r="K27" s="92" t="s">
        <v>26</v>
      </c>
      <c r="L27" s="137" t="s">
        <v>463</v>
      </c>
    </row>
    <row r="28" spans="1:12" ht="15" customHeight="1" x14ac:dyDescent="0.3">
      <c r="A28" s="178"/>
      <c r="B28" s="293"/>
      <c r="C28" s="104" t="str">
        <f t="shared" si="0"/>
        <v>Conducteur occasionnel</v>
      </c>
      <c r="D28" s="426" t="s">
        <v>188</v>
      </c>
      <c r="E28" s="502"/>
      <c r="F28" s="503"/>
      <c r="G28" s="187"/>
      <c r="H28" s="187"/>
      <c r="I28" s="187"/>
      <c r="K28" s="92" t="s">
        <v>27</v>
      </c>
      <c r="L28" s="137" t="s">
        <v>464</v>
      </c>
    </row>
    <row r="29" spans="1:12" ht="15" customHeight="1" x14ac:dyDescent="0.3">
      <c r="A29" s="178"/>
      <c r="B29" s="293"/>
      <c r="C29" s="104" t="str">
        <f t="shared" si="0"/>
        <v>Localisation</v>
      </c>
      <c r="D29" s="426" t="s">
        <v>189</v>
      </c>
      <c r="E29" s="502"/>
      <c r="F29" s="503"/>
      <c r="G29" s="187"/>
      <c r="H29" s="187"/>
      <c r="I29" s="187"/>
      <c r="K29" s="92" t="s">
        <v>28</v>
      </c>
      <c r="L29" s="137" t="s">
        <v>465</v>
      </c>
    </row>
    <row r="30" spans="1:12" ht="15" customHeight="1" x14ac:dyDescent="0.3">
      <c r="A30" s="178"/>
      <c r="B30" s="293"/>
      <c r="C30" s="104" t="str">
        <f t="shared" si="0"/>
        <v>Utilisation du véhicule</v>
      </c>
      <c r="D30" s="426" t="s">
        <v>190</v>
      </c>
      <c r="E30" s="502"/>
      <c r="F30" s="503"/>
      <c r="G30" s="187"/>
      <c r="H30" s="187"/>
      <c r="I30" s="187"/>
      <c r="K30" s="92" t="s">
        <v>29</v>
      </c>
      <c r="L30" s="137" t="s">
        <v>466</v>
      </c>
    </row>
    <row r="31" spans="1:12" ht="15" customHeight="1" x14ac:dyDescent="0.3">
      <c r="A31" s="178"/>
      <c r="B31" s="293"/>
      <c r="C31" s="104" t="str">
        <f t="shared" si="0"/>
        <v>Kilométrage</v>
      </c>
      <c r="D31" s="426" t="s">
        <v>191</v>
      </c>
      <c r="E31" s="502"/>
      <c r="F31" s="503"/>
      <c r="G31" s="187"/>
      <c r="H31" s="187"/>
      <c r="I31" s="187"/>
      <c r="K31" s="92" t="s">
        <v>30</v>
      </c>
      <c r="L31" s="137" t="s">
        <v>467</v>
      </c>
    </row>
    <row r="32" spans="1:12" ht="15" customHeight="1" x14ac:dyDescent="0.3">
      <c r="A32" s="178"/>
      <c r="B32" s="293"/>
      <c r="C32" s="104" t="str">
        <f t="shared" si="0"/>
        <v>Utilisation hors Québec</v>
      </c>
      <c r="D32" s="426" t="s">
        <v>192</v>
      </c>
      <c r="E32" s="502"/>
      <c r="F32" s="503"/>
      <c r="G32" s="187"/>
      <c r="H32" s="187"/>
      <c r="I32" s="187"/>
      <c r="K32" s="92" t="s">
        <v>31</v>
      </c>
      <c r="L32" s="137" t="s">
        <v>468</v>
      </c>
    </row>
    <row r="33" spans="1:12" ht="15" customHeight="1" x14ac:dyDescent="0.3">
      <c r="A33" s="178"/>
      <c r="B33" s="293"/>
      <c r="C33" s="104" t="str">
        <f t="shared" si="0"/>
        <v>Système de protection contre le vol</v>
      </c>
      <c r="D33" s="426" t="s">
        <v>193</v>
      </c>
      <c r="E33" s="502"/>
      <c r="F33" s="503"/>
      <c r="G33" s="187"/>
      <c r="H33" s="187"/>
      <c r="I33" s="187"/>
      <c r="K33" s="92" t="s">
        <v>32</v>
      </c>
      <c r="L33" s="137" t="s">
        <v>469</v>
      </c>
    </row>
    <row r="34" spans="1:12" ht="22.5" customHeight="1" x14ac:dyDescent="0.3">
      <c r="A34" s="178"/>
      <c r="B34" s="293"/>
      <c r="C34" s="104" t="str">
        <f t="shared" si="0"/>
        <v>Marque / année / modèle de véhicule (table de groupes de véhicule)</v>
      </c>
      <c r="D34" s="426" t="s">
        <v>194</v>
      </c>
      <c r="E34" s="502"/>
      <c r="F34" s="503"/>
      <c r="G34" s="187"/>
      <c r="H34" s="187"/>
      <c r="I34" s="187"/>
      <c r="K34" s="92" t="s">
        <v>33</v>
      </c>
      <c r="L34" s="137" t="s">
        <v>470</v>
      </c>
    </row>
    <row r="35" spans="1:12" ht="15" customHeight="1" x14ac:dyDescent="0.3">
      <c r="A35" s="178"/>
      <c r="B35" s="293"/>
      <c r="C35" s="104" t="str">
        <f t="shared" si="0"/>
        <v>Couverture complète (chap, A, B et avenants)</v>
      </c>
      <c r="D35" s="426" t="s">
        <v>195</v>
      </c>
      <c r="E35" s="502"/>
      <c r="F35" s="503"/>
      <c r="G35" s="187"/>
      <c r="H35" s="187"/>
      <c r="I35" s="187"/>
      <c r="K35" s="92" t="s">
        <v>34</v>
      </c>
      <c r="L35" s="137" t="s">
        <v>471</v>
      </c>
    </row>
    <row r="36" spans="1:12" ht="15" customHeight="1" x14ac:dyDescent="0.3">
      <c r="A36" s="178"/>
      <c r="B36" s="293"/>
      <c r="C36" s="104" t="str">
        <f t="shared" si="0"/>
        <v xml:space="preserve">Pluralité de véhicules </v>
      </c>
      <c r="D36" s="426" t="s">
        <v>66</v>
      </c>
      <c r="E36" s="502"/>
      <c r="F36" s="503"/>
      <c r="G36" s="187"/>
      <c r="H36" s="187"/>
      <c r="I36" s="187"/>
      <c r="K36" s="92" t="s">
        <v>35</v>
      </c>
      <c r="L36" s="137" t="s">
        <v>472</v>
      </c>
    </row>
    <row r="37" spans="1:12" ht="15" customHeight="1" x14ac:dyDescent="0.3">
      <c r="A37" s="178"/>
      <c r="B37" s="293"/>
      <c r="C37" s="104" t="str">
        <f t="shared" si="0"/>
        <v>Renouvellements</v>
      </c>
      <c r="D37" s="426" t="s">
        <v>158</v>
      </c>
      <c r="E37" s="502"/>
      <c r="F37" s="503"/>
      <c r="G37" s="187"/>
      <c r="H37" s="187"/>
      <c r="I37" s="187"/>
      <c r="K37" s="92" t="s">
        <v>36</v>
      </c>
      <c r="L37" s="137" t="s">
        <v>473</v>
      </c>
    </row>
    <row r="38" spans="1:12" ht="15" customHeight="1" x14ac:dyDescent="0.3">
      <c r="A38" s="178"/>
      <c r="B38" s="293"/>
      <c r="C38" s="104" t="str">
        <f t="shared" si="0"/>
        <v>Pluralité de contrats (exemple : auto &amp; habitation)</v>
      </c>
      <c r="D38" s="426" t="s">
        <v>159</v>
      </c>
      <c r="E38" s="502"/>
      <c r="F38" s="503"/>
      <c r="G38" s="187"/>
      <c r="H38" s="187"/>
      <c r="I38" s="187"/>
      <c r="K38" s="92" t="s">
        <v>37</v>
      </c>
      <c r="L38" s="137" t="s">
        <v>474</v>
      </c>
    </row>
    <row r="39" spans="1:12" ht="15" customHeight="1" x14ac:dyDescent="0.3">
      <c r="A39" s="178"/>
      <c r="B39" s="293"/>
      <c r="C39" s="104" t="str">
        <f t="shared" si="0"/>
        <v>Agriculteurs</v>
      </c>
      <c r="D39" s="426" t="s">
        <v>160</v>
      </c>
      <c r="E39" s="502"/>
      <c r="F39" s="503"/>
      <c r="G39" s="187"/>
      <c r="H39" s="187"/>
      <c r="I39" s="187"/>
      <c r="K39" s="92" t="s">
        <v>38</v>
      </c>
      <c r="L39" s="137" t="s">
        <v>475</v>
      </c>
    </row>
    <row r="40" spans="1:12" ht="15" customHeight="1" x14ac:dyDescent="0.3">
      <c r="A40" s="178"/>
      <c r="B40" s="293"/>
      <c r="C40" s="104" t="str">
        <f t="shared" si="0"/>
        <v>Étudiants / jeunes à la maison</v>
      </c>
      <c r="D40" s="426" t="s">
        <v>161</v>
      </c>
      <c r="E40" s="502"/>
      <c r="F40" s="503"/>
      <c r="G40" s="187"/>
      <c r="H40" s="187"/>
      <c r="I40" s="187"/>
      <c r="K40" s="92" t="s">
        <v>39</v>
      </c>
      <c r="L40" s="137" t="s">
        <v>476</v>
      </c>
    </row>
    <row r="41" spans="1:12" ht="15" customHeight="1" x14ac:dyDescent="0.3">
      <c r="A41" s="178"/>
      <c r="B41" s="293"/>
      <c r="C41" s="104" t="str">
        <f t="shared" si="0"/>
        <v>Retraités</v>
      </c>
      <c r="D41" s="426" t="s">
        <v>162</v>
      </c>
      <c r="E41" s="502"/>
      <c r="F41" s="503"/>
      <c r="G41" s="187"/>
      <c r="H41" s="187"/>
      <c r="I41" s="187"/>
      <c r="K41" s="92" t="s">
        <v>40</v>
      </c>
      <c r="L41" s="137" t="s">
        <v>477</v>
      </c>
    </row>
    <row r="42" spans="1:12" ht="15" customHeight="1" x14ac:dyDescent="0.3">
      <c r="A42" s="178"/>
      <c r="B42" s="293"/>
      <c r="C42" s="104" t="str">
        <f t="shared" si="0"/>
        <v>Internet</v>
      </c>
      <c r="D42" s="426" t="s">
        <v>196</v>
      </c>
      <c r="E42" s="504"/>
      <c r="F42" s="505"/>
      <c r="G42" s="187"/>
      <c r="H42" s="187"/>
      <c r="I42" s="187"/>
      <c r="K42" s="92" t="s">
        <v>41</v>
      </c>
      <c r="L42" s="137" t="s">
        <v>41</v>
      </c>
    </row>
    <row r="43" spans="1:12" ht="15" customHeight="1" x14ac:dyDescent="0.3">
      <c r="A43" s="178"/>
      <c r="B43" s="293"/>
      <c r="C43" s="436" t="str">
        <f t="shared" si="0"/>
        <v>Autres critères ou rabais? Veuillez préciser.</v>
      </c>
      <c r="D43" s="35"/>
      <c r="E43" s="427"/>
      <c r="F43" s="428"/>
      <c r="G43" s="187"/>
      <c r="H43" s="187"/>
      <c r="I43" s="187"/>
      <c r="K43" s="92" t="s">
        <v>42</v>
      </c>
      <c r="L43" s="137" t="s">
        <v>478</v>
      </c>
    </row>
    <row r="44" spans="1:12" ht="15" customHeight="1" x14ac:dyDescent="0.3">
      <c r="A44" s="178"/>
      <c r="B44" s="293"/>
      <c r="C44" s="506"/>
      <c r="D44" s="438">
        <v>100</v>
      </c>
      <c r="E44" s="502"/>
      <c r="F44" s="503"/>
      <c r="G44" s="187"/>
      <c r="H44" s="187"/>
      <c r="I44" s="187"/>
    </row>
    <row r="45" spans="1:12" ht="15" customHeight="1" x14ac:dyDescent="0.3">
      <c r="A45" s="178"/>
      <c r="B45" s="293"/>
      <c r="C45" s="506"/>
      <c r="D45" s="438">
        <v>101</v>
      </c>
      <c r="E45" s="502"/>
      <c r="F45" s="503"/>
      <c r="G45" s="187"/>
      <c r="H45" s="187"/>
      <c r="I45" s="187"/>
    </row>
    <row r="46" spans="1:12" ht="15" customHeight="1" x14ac:dyDescent="0.3">
      <c r="A46" s="178"/>
      <c r="B46" s="293"/>
      <c r="C46" s="506"/>
      <c r="D46" s="438">
        <v>102</v>
      </c>
      <c r="E46" s="502"/>
      <c r="F46" s="503"/>
      <c r="G46" s="187"/>
      <c r="H46" s="187"/>
      <c r="I46" s="187"/>
    </row>
    <row r="47" spans="1:12" ht="15" customHeight="1" x14ac:dyDescent="0.3">
      <c r="A47" s="178"/>
      <c r="B47" s="293"/>
      <c r="C47" s="506"/>
      <c r="D47" s="438">
        <v>103</v>
      </c>
      <c r="E47" s="502"/>
      <c r="F47" s="503"/>
      <c r="G47" s="187"/>
      <c r="H47" s="187"/>
      <c r="I47" s="187"/>
    </row>
    <row r="48" spans="1:12" ht="15" customHeight="1" x14ac:dyDescent="0.3">
      <c r="A48" s="178"/>
      <c r="B48" s="293"/>
      <c r="C48" s="506"/>
      <c r="D48" s="438">
        <v>104</v>
      </c>
      <c r="E48" s="502"/>
      <c r="F48" s="503"/>
      <c r="G48" s="187"/>
      <c r="H48" s="187"/>
      <c r="I48" s="187"/>
    </row>
    <row r="49" spans="1:9" ht="15" customHeight="1" x14ac:dyDescent="0.3">
      <c r="A49" s="178"/>
      <c r="B49" s="293"/>
      <c r="C49" s="506"/>
      <c r="D49" s="438">
        <v>105</v>
      </c>
      <c r="E49" s="502"/>
      <c r="F49" s="503"/>
      <c r="G49" s="187"/>
      <c r="H49" s="187"/>
      <c r="I49" s="187"/>
    </row>
    <row r="50" spans="1:9" ht="15" customHeight="1" x14ac:dyDescent="0.3">
      <c r="A50" s="178"/>
      <c r="B50" s="293"/>
      <c r="C50" s="506"/>
      <c r="D50" s="438">
        <v>106</v>
      </c>
      <c r="E50" s="502"/>
      <c r="F50" s="503"/>
      <c r="G50" s="187"/>
      <c r="H50" s="187"/>
      <c r="I50" s="187"/>
    </row>
    <row r="51" spans="1:9" ht="15" customHeight="1" x14ac:dyDescent="0.3">
      <c r="A51" s="178"/>
      <c r="B51" s="293"/>
      <c r="C51" s="506"/>
      <c r="D51" s="438">
        <v>107</v>
      </c>
      <c r="E51" s="502"/>
      <c r="F51" s="503"/>
      <c r="G51" s="187"/>
      <c r="H51" s="187"/>
      <c r="I51" s="187"/>
    </row>
    <row r="52" spans="1:9" ht="15" customHeight="1" x14ac:dyDescent="0.3">
      <c r="A52" s="178"/>
      <c r="B52" s="293"/>
      <c r="C52" s="506"/>
      <c r="D52" s="438">
        <v>108</v>
      </c>
      <c r="E52" s="502"/>
      <c r="F52" s="503"/>
      <c r="G52" s="187"/>
      <c r="H52" s="187"/>
      <c r="I52" s="187"/>
    </row>
    <row r="53" spans="1:9" ht="15" customHeight="1" x14ac:dyDescent="0.3">
      <c r="A53" s="178"/>
      <c r="B53" s="293"/>
      <c r="C53" s="507"/>
      <c r="D53" s="438">
        <v>109</v>
      </c>
      <c r="E53" s="504"/>
      <c r="F53" s="505"/>
      <c r="G53" s="187"/>
      <c r="H53" s="187"/>
      <c r="I53" s="187"/>
    </row>
    <row r="55" spans="1:9" x14ac:dyDescent="0.3">
      <c r="A55" s="540" t="s">
        <v>678</v>
      </c>
      <c r="B55" s="540"/>
      <c r="C55" s="540"/>
      <c r="D55" s="540"/>
      <c r="E55" s="540"/>
      <c r="F55" s="540"/>
      <c r="G55" s="540"/>
      <c r="H55" s="540"/>
      <c r="I55" s="540"/>
    </row>
  </sheetData>
  <sheetProtection algorithmName="SHA-512" hashValue="ol2EKbUW+Kr2bhKEvJG79fs7fXYZd2yVm4wo5WBJBGg8xThkXHNSZlAXTtddAZne3+3gGyLCainKqtw20ygKLA==" saltValue="2D0knpCqS5p/THRfBnCk2Q==" spinCount="100000" sheet="1" selectLockedCells="1"/>
  <mergeCells count="4">
    <mergeCell ref="E1:I1"/>
    <mergeCell ref="A3:I3"/>
    <mergeCell ref="C6:I6"/>
    <mergeCell ref="A55:I55"/>
  </mergeCells>
  <pageMargins left="0.7" right="0.7" top="0.75" bottom="0.75" header="0.3" footer="0.3"/>
  <pageSetup scale="7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7"/>
  <dimension ref="A1:Q55"/>
  <sheetViews>
    <sheetView workbookViewId="0">
      <selection activeCell="C6" sqref="C6:I6"/>
    </sheetView>
  </sheetViews>
  <sheetFormatPr baseColWidth="10" defaultColWidth="11" defaultRowHeight="14" outlineLevelCol="1" x14ac:dyDescent="0.3"/>
  <cols>
    <col min="1" max="1" width="2.75" style="137" customWidth="1"/>
    <col min="2" max="2" width="0.83203125" style="137" customWidth="1"/>
    <col min="3" max="3" width="39.33203125" style="137" customWidth="1"/>
    <col min="4" max="4" width="3.5" style="137" bestFit="1" customWidth="1"/>
    <col min="5" max="9" width="11.33203125" style="137" customWidth="1"/>
    <col min="10" max="10" width="11" style="137"/>
    <col min="11" max="11" width="72.33203125" style="137" hidden="1" customWidth="1" outlineLevel="1"/>
    <col min="12" max="12" width="58.75" style="137" hidden="1" customWidth="1" outlineLevel="1"/>
    <col min="13" max="15" width="11" style="137" hidden="1" customWidth="1" outlineLevel="1"/>
    <col min="16" max="16" width="14.58203125" style="137" hidden="1" customWidth="1" outlineLevel="1"/>
    <col min="17" max="17" width="11" style="137" collapsed="1"/>
    <col min="18" max="16384" width="11" style="137"/>
  </cols>
  <sheetData>
    <row r="1" spans="1:16" ht="24" customHeight="1" x14ac:dyDescent="0.3">
      <c r="A1" s="376" t="s">
        <v>286</v>
      </c>
      <c r="B1" s="156"/>
      <c r="C1" s="144" t="str">
        <f>+IF(Langage=0,K1,L1)</f>
        <v>Nom de l'assureur :</v>
      </c>
      <c r="D1" s="144"/>
      <c r="E1" s="594">
        <f>'100'!B10</f>
        <v>0</v>
      </c>
      <c r="F1" s="595"/>
      <c r="G1" s="595"/>
      <c r="H1" s="595"/>
      <c r="I1" s="596"/>
      <c r="K1" s="137" t="s">
        <v>444</v>
      </c>
      <c r="L1" s="137" t="s">
        <v>294</v>
      </c>
    </row>
    <row r="2" spans="1:16" ht="24" customHeight="1" x14ac:dyDescent="0.3">
      <c r="A2" s="159"/>
      <c r="B2" s="19"/>
      <c r="C2" s="19"/>
      <c r="D2" s="19"/>
      <c r="E2" s="183"/>
      <c r="F2" s="19"/>
      <c r="G2" s="156"/>
      <c r="H2" s="156"/>
      <c r="I2" s="156"/>
    </row>
    <row r="3" spans="1:16" ht="40" customHeight="1" x14ac:dyDescent="0.3">
      <c r="A3" s="561" t="str">
        <f>+IF(Langage=0,K3,L3)</f>
        <v>MOTONEIGES
(tarifées par véhicule)</v>
      </c>
      <c r="B3" s="561"/>
      <c r="C3" s="561"/>
      <c r="D3" s="561"/>
      <c r="E3" s="561"/>
      <c r="F3" s="561"/>
      <c r="G3" s="561"/>
      <c r="H3" s="561"/>
      <c r="I3" s="561"/>
      <c r="K3" s="181" t="s">
        <v>643</v>
      </c>
      <c r="L3" s="181" t="s">
        <v>644</v>
      </c>
    </row>
    <row r="4" spans="1:16" ht="24" customHeight="1" x14ac:dyDescent="0.3">
      <c r="A4" s="159"/>
      <c r="B4" s="19"/>
      <c r="C4" s="19"/>
      <c r="D4" s="19"/>
      <c r="E4" s="183"/>
      <c r="F4" s="19"/>
      <c r="G4" s="156"/>
      <c r="H4" s="156"/>
      <c r="I4" s="156"/>
    </row>
    <row r="5" spans="1:16" ht="15" customHeight="1" x14ac:dyDescent="0.3">
      <c r="A5" s="159"/>
      <c r="B5" s="273"/>
      <c r="C5" s="188" t="str">
        <f>+IF(Langage=0,K5,L5)</f>
        <v>Commentaire :</v>
      </c>
      <c r="D5" s="189"/>
      <c r="E5" s="183"/>
      <c r="F5" s="161"/>
      <c r="G5" s="19"/>
      <c r="H5" s="19"/>
      <c r="I5" s="19"/>
      <c r="K5" s="202" t="s">
        <v>106</v>
      </c>
      <c r="L5" s="137" t="s">
        <v>353</v>
      </c>
    </row>
    <row r="6" spans="1:16" ht="24" customHeight="1" x14ac:dyDescent="0.3">
      <c r="A6" s="24" t="s">
        <v>683</v>
      </c>
      <c r="B6" s="273"/>
      <c r="C6" s="612"/>
      <c r="D6" s="613"/>
      <c r="E6" s="613"/>
      <c r="F6" s="613"/>
      <c r="G6" s="613"/>
      <c r="H6" s="613"/>
      <c r="I6" s="615"/>
    </row>
    <row r="7" spans="1:16" ht="24" customHeight="1" x14ac:dyDescent="0.3">
      <c r="A7" s="159"/>
      <c r="B7" s="273"/>
      <c r="C7" s="377"/>
      <c r="D7" s="377"/>
      <c r="E7" s="377"/>
      <c r="F7" s="377"/>
      <c r="G7" s="19"/>
      <c r="H7" s="19"/>
      <c r="I7" s="156"/>
    </row>
    <row r="8" spans="1:16" ht="15" customHeight="1" x14ac:dyDescent="0.3">
      <c r="A8" s="167" t="s">
        <v>10</v>
      </c>
      <c r="B8" s="307"/>
      <c r="C8" s="308" t="str">
        <f>+IF(Langage=0,K8,L8)</f>
        <v>CRITÈRES DE TARIFICATION</v>
      </c>
      <c r="D8" s="309"/>
      <c r="E8" s="296"/>
      <c r="F8" s="170"/>
      <c r="G8" s="310"/>
      <c r="H8" s="310"/>
      <c r="I8" s="310"/>
      <c r="K8" s="91" t="s">
        <v>11</v>
      </c>
      <c r="L8" s="137" t="s">
        <v>447</v>
      </c>
    </row>
    <row r="9" spans="1:16" ht="12.65" customHeight="1" x14ac:dyDescent="0.3">
      <c r="A9" s="159"/>
      <c r="B9" s="182"/>
      <c r="C9" s="160"/>
      <c r="D9" s="160"/>
      <c r="E9" s="183"/>
      <c r="F9" s="19"/>
      <c r="G9" s="156"/>
      <c r="H9" s="156"/>
      <c r="I9" s="156"/>
    </row>
    <row r="10" spans="1:16" ht="15" customHeight="1" x14ac:dyDescent="0.3">
      <c r="A10" s="159"/>
      <c r="B10" s="182"/>
      <c r="C10" s="299" t="str">
        <f>+IF(Langage=0,K10,L10)</f>
        <v>Identifier par un X les critères utilisés pour la tarification des motoneiges</v>
      </c>
      <c r="D10" s="162"/>
      <c r="E10" s="162"/>
      <c r="F10" s="162"/>
      <c r="G10" s="162"/>
      <c r="H10" s="156"/>
      <c r="I10" s="156"/>
      <c r="K10" s="311" t="s">
        <v>645</v>
      </c>
      <c r="L10" s="137" t="s">
        <v>646</v>
      </c>
    </row>
    <row r="11" spans="1:16" ht="15" customHeight="1" x14ac:dyDescent="0.3">
      <c r="A11" s="159"/>
      <c r="B11" s="182"/>
      <c r="C11" s="152" t="str">
        <f>+IF(Langage=0,K11,L11)</f>
        <v>ET</v>
      </c>
      <c r="D11" s="171"/>
      <c r="E11" s="162"/>
      <c r="F11" s="162"/>
      <c r="G11" s="156"/>
      <c r="H11" s="156"/>
      <c r="I11" s="156"/>
      <c r="K11" s="77" t="s">
        <v>13</v>
      </c>
      <c r="L11" s="137" t="s">
        <v>363</v>
      </c>
    </row>
    <row r="12" spans="1:16" ht="15" customHeight="1" x14ac:dyDescent="0.3">
      <c r="A12" s="159"/>
      <c r="B12" s="19"/>
      <c r="C12" s="299" t="str">
        <f>+IF(Langage=0,K12,L12)</f>
        <v>Indiquer si ce critère a été modifié au cours de l'année (excluant les modifications apportées aux tarifs)</v>
      </c>
      <c r="D12" s="162"/>
      <c r="E12" s="162"/>
      <c r="F12" s="162"/>
      <c r="G12" s="162"/>
      <c r="H12" s="162"/>
      <c r="I12" s="156"/>
      <c r="K12" s="311" t="s">
        <v>14</v>
      </c>
      <c r="L12" s="137" t="s">
        <v>449</v>
      </c>
    </row>
    <row r="13" spans="1:16" ht="12.65" customHeight="1" x14ac:dyDescent="0.3">
      <c r="A13" s="159"/>
      <c r="B13" s="19"/>
      <c r="C13" s="19"/>
      <c r="D13" s="19"/>
      <c r="E13" s="183"/>
      <c r="F13" s="19"/>
      <c r="G13" s="156"/>
      <c r="H13" s="156"/>
      <c r="I13" s="156"/>
    </row>
    <row r="14" spans="1:16" ht="22.5" customHeight="1" x14ac:dyDescent="0.3">
      <c r="A14" s="178"/>
      <c r="B14" s="216"/>
      <c r="C14" s="101" t="str">
        <f>+IF(Langage=0,K14,L14)</f>
        <v>CRITÈRES DE TARIFICATION</v>
      </c>
      <c r="D14" s="32"/>
      <c r="E14" s="450" t="str">
        <f>+IF(Langage=0,M14,N14)</f>
        <v>Utilisé ?</v>
      </c>
      <c r="F14" s="107" t="str">
        <f>+IF(Langage=0,O14,P14)</f>
        <v>Modifié en 2023 ?</v>
      </c>
      <c r="G14" s="327"/>
      <c r="H14" s="327"/>
      <c r="I14" s="327"/>
      <c r="K14" s="105" t="s">
        <v>11</v>
      </c>
      <c r="L14" s="137" t="s">
        <v>447</v>
      </c>
      <c r="M14" s="105" t="s">
        <v>15</v>
      </c>
      <c r="N14" s="137" t="s">
        <v>450</v>
      </c>
      <c r="O14" s="106" t="str">
        <f>"Modifié en "&amp;_AF&amp;" ?"</f>
        <v>Modifié en 2023 ?</v>
      </c>
      <c r="P14" s="314" t="str">
        <f>"Change in "&amp;_AF&amp;"?"</f>
        <v>Change in 2023?</v>
      </c>
    </row>
    <row r="15" spans="1:16" ht="22.5" customHeight="1" x14ac:dyDescent="0.3">
      <c r="A15" s="178"/>
      <c r="B15" s="216"/>
      <c r="C15" s="33"/>
      <c r="D15" s="58"/>
      <c r="E15" s="414" t="s">
        <v>107</v>
      </c>
      <c r="F15" s="414" t="s">
        <v>108</v>
      </c>
      <c r="G15" s="327"/>
      <c r="H15" s="327"/>
      <c r="I15" s="327"/>
    </row>
    <row r="16" spans="1:16" ht="15" customHeight="1" x14ac:dyDescent="0.3">
      <c r="A16" s="178"/>
      <c r="B16" s="293"/>
      <c r="C16" s="299" t="str">
        <f t="shared" ref="C16:C43" si="0">+IF(Langage=0,K16,L16)</f>
        <v>Âge</v>
      </c>
      <c r="D16" s="426" t="s">
        <v>64</v>
      </c>
      <c r="E16" s="502"/>
      <c r="F16" s="503"/>
      <c r="G16" s="187"/>
      <c r="H16" s="187"/>
      <c r="I16" s="187"/>
      <c r="K16" s="92" t="s">
        <v>16</v>
      </c>
      <c r="L16" s="137" t="s">
        <v>452</v>
      </c>
    </row>
    <row r="17" spans="1:12" ht="15" customHeight="1" x14ac:dyDescent="0.3">
      <c r="A17" s="178"/>
      <c r="B17" s="293"/>
      <c r="C17" s="299" t="str">
        <f t="shared" si="0"/>
        <v>Sexe</v>
      </c>
      <c r="D17" s="426" t="s">
        <v>157</v>
      </c>
      <c r="E17" s="502"/>
      <c r="F17" s="503"/>
      <c r="G17" s="187"/>
      <c r="H17" s="187"/>
      <c r="I17" s="187"/>
      <c r="K17" s="92" t="s">
        <v>17</v>
      </c>
      <c r="L17" s="137" t="s">
        <v>453</v>
      </c>
    </row>
    <row r="18" spans="1:12" ht="15" customHeight="1" x14ac:dyDescent="0.3">
      <c r="A18" s="178"/>
      <c r="B18" s="293"/>
      <c r="C18" s="299" t="str">
        <f t="shared" si="0"/>
        <v>État civil</v>
      </c>
      <c r="D18" s="426" t="s">
        <v>180</v>
      </c>
      <c r="E18" s="502"/>
      <c r="F18" s="503"/>
      <c r="G18" s="187"/>
      <c r="H18" s="187"/>
      <c r="I18" s="187"/>
      <c r="K18" s="92" t="s">
        <v>18</v>
      </c>
      <c r="L18" s="137" t="s">
        <v>454</v>
      </c>
    </row>
    <row r="19" spans="1:12" ht="15" customHeight="1" x14ac:dyDescent="0.3">
      <c r="A19" s="178"/>
      <c r="B19" s="293"/>
      <c r="C19" s="299" t="str">
        <f t="shared" si="0"/>
        <v>Pointage de stabilité financière (Credit Scoring)</v>
      </c>
      <c r="D19" s="426" t="s">
        <v>181</v>
      </c>
      <c r="E19" s="502"/>
      <c r="F19" s="503"/>
      <c r="G19" s="187"/>
      <c r="H19" s="187"/>
      <c r="I19" s="187"/>
      <c r="K19" s="92" t="s">
        <v>451</v>
      </c>
      <c r="L19" s="137" t="s">
        <v>455</v>
      </c>
    </row>
    <row r="20" spans="1:12" ht="22.5" customHeight="1" x14ac:dyDescent="0.3">
      <c r="A20" s="178"/>
      <c r="B20" s="293"/>
      <c r="C20" s="299" t="str">
        <f t="shared" si="0"/>
        <v>Permis de conduire (type de permis : apprenti, probatoire, permanent, etc.)</v>
      </c>
      <c r="D20" s="426" t="s">
        <v>182</v>
      </c>
      <c r="E20" s="502"/>
      <c r="F20" s="503"/>
      <c r="G20" s="187"/>
      <c r="H20" s="187"/>
      <c r="I20" s="187"/>
      <c r="K20" s="92" t="s">
        <v>19</v>
      </c>
      <c r="L20" s="137" t="s">
        <v>456</v>
      </c>
    </row>
    <row r="21" spans="1:12" ht="15" customHeight="1" x14ac:dyDescent="0.3">
      <c r="A21" s="178"/>
      <c r="B21" s="293"/>
      <c r="C21" s="299" t="str">
        <f t="shared" si="0"/>
        <v>Cours de conduite</v>
      </c>
      <c r="D21" s="426" t="s">
        <v>183</v>
      </c>
      <c r="E21" s="502"/>
      <c r="F21" s="503"/>
      <c r="G21" s="187"/>
      <c r="H21" s="187"/>
      <c r="I21" s="187"/>
      <c r="K21" s="92" t="s">
        <v>20</v>
      </c>
      <c r="L21" s="137" t="s">
        <v>457</v>
      </c>
    </row>
    <row r="22" spans="1:12" ht="22.5" customHeight="1" x14ac:dyDescent="0.3">
      <c r="A22" s="178"/>
      <c r="B22" s="293"/>
      <c r="C22" s="299" t="str">
        <f t="shared" si="0"/>
        <v>Expérience de conduite  (nombre d'années de détention d'un permis de conduire)</v>
      </c>
      <c r="D22" s="426" t="s">
        <v>184</v>
      </c>
      <c r="E22" s="502"/>
      <c r="F22" s="503"/>
      <c r="G22" s="187"/>
      <c r="H22" s="187"/>
      <c r="I22" s="187"/>
      <c r="K22" s="92" t="s">
        <v>21</v>
      </c>
      <c r="L22" s="137" t="s">
        <v>458</v>
      </c>
    </row>
    <row r="23" spans="1:12" ht="15" customHeight="1" x14ac:dyDescent="0.3">
      <c r="A23" s="178"/>
      <c r="B23" s="293"/>
      <c r="C23" s="299" t="str">
        <f t="shared" si="0"/>
        <v>Expérience d’infractions / condamnations</v>
      </c>
      <c r="D23" s="426" t="s">
        <v>185</v>
      </c>
      <c r="E23" s="502"/>
      <c r="F23" s="503"/>
      <c r="G23" s="187"/>
      <c r="H23" s="187"/>
      <c r="I23" s="187"/>
      <c r="K23" s="92" t="s">
        <v>22</v>
      </c>
      <c r="L23" s="137" t="s">
        <v>459</v>
      </c>
    </row>
    <row r="24" spans="1:12" ht="15" customHeight="1" x14ac:dyDescent="0.3">
      <c r="A24" s="178"/>
      <c r="B24" s="293"/>
      <c r="C24" s="299" t="str">
        <f t="shared" si="0"/>
        <v>Accidents responsables</v>
      </c>
      <c r="D24" s="426" t="s">
        <v>186</v>
      </c>
      <c r="E24" s="502"/>
      <c r="F24" s="503"/>
      <c r="G24" s="187"/>
      <c r="H24" s="187"/>
      <c r="I24" s="187"/>
      <c r="K24" s="92" t="s">
        <v>23</v>
      </c>
      <c r="L24" s="137" t="s">
        <v>460</v>
      </c>
    </row>
    <row r="25" spans="1:12" ht="15" customHeight="1" x14ac:dyDescent="0.3">
      <c r="A25" s="178"/>
      <c r="B25" s="293"/>
      <c r="C25" s="299" t="str">
        <f t="shared" si="0"/>
        <v xml:space="preserve">Accidents non-responsables    </v>
      </c>
      <c r="D25" s="426" t="s">
        <v>187</v>
      </c>
      <c r="E25" s="502"/>
      <c r="F25" s="503"/>
      <c r="G25" s="187"/>
      <c r="H25" s="187"/>
      <c r="I25" s="187"/>
      <c r="K25" s="92" t="s">
        <v>24</v>
      </c>
      <c r="L25" s="137" t="s">
        <v>461</v>
      </c>
    </row>
    <row r="26" spans="1:12" ht="15" customHeight="1" x14ac:dyDescent="0.3">
      <c r="A26" s="178"/>
      <c r="B26" s="293"/>
      <c r="C26" s="299" t="str">
        <f t="shared" si="0"/>
        <v>Autres sinistres</v>
      </c>
      <c r="D26" s="426" t="s">
        <v>65</v>
      </c>
      <c r="E26" s="502"/>
      <c r="F26" s="503"/>
      <c r="G26" s="187"/>
      <c r="H26" s="187"/>
      <c r="I26" s="187"/>
      <c r="K26" s="92" t="s">
        <v>25</v>
      </c>
      <c r="L26" s="137" t="s">
        <v>462</v>
      </c>
    </row>
    <row r="27" spans="1:12" ht="15" customHeight="1" x14ac:dyDescent="0.3">
      <c r="A27" s="178"/>
      <c r="B27" s="293"/>
      <c r="C27" s="299" t="str">
        <f t="shared" si="0"/>
        <v>Profession / occupation / membre d'un groupe</v>
      </c>
      <c r="D27" s="426" t="s">
        <v>173</v>
      </c>
      <c r="E27" s="502"/>
      <c r="F27" s="503"/>
      <c r="G27" s="187"/>
      <c r="H27" s="187"/>
      <c r="I27" s="187"/>
      <c r="K27" s="92" t="s">
        <v>26</v>
      </c>
      <c r="L27" s="137" t="s">
        <v>463</v>
      </c>
    </row>
    <row r="28" spans="1:12" ht="15" customHeight="1" x14ac:dyDescent="0.3">
      <c r="A28" s="178"/>
      <c r="B28" s="293"/>
      <c r="C28" s="299" t="str">
        <f t="shared" si="0"/>
        <v>Conducteur occasionnel</v>
      </c>
      <c r="D28" s="426" t="s">
        <v>188</v>
      </c>
      <c r="E28" s="502"/>
      <c r="F28" s="503"/>
      <c r="G28" s="187"/>
      <c r="H28" s="187"/>
      <c r="I28" s="187"/>
      <c r="K28" s="92" t="s">
        <v>27</v>
      </c>
      <c r="L28" s="137" t="s">
        <v>464</v>
      </c>
    </row>
    <row r="29" spans="1:12" ht="15" customHeight="1" x14ac:dyDescent="0.3">
      <c r="A29" s="178"/>
      <c r="B29" s="293"/>
      <c r="C29" s="299" t="str">
        <f t="shared" si="0"/>
        <v>Localisation</v>
      </c>
      <c r="D29" s="426" t="s">
        <v>189</v>
      </c>
      <c r="E29" s="502"/>
      <c r="F29" s="503"/>
      <c r="G29" s="187"/>
      <c r="H29" s="187"/>
      <c r="I29" s="187"/>
      <c r="K29" s="92" t="s">
        <v>28</v>
      </c>
      <c r="L29" s="137" t="s">
        <v>465</v>
      </c>
    </row>
    <row r="30" spans="1:12" ht="15" customHeight="1" x14ac:dyDescent="0.3">
      <c r="A30" s="178"/>
      <c r="B30" s="293"/>
      <c r="C30" s="299" t="str">
        <f t="shared" si="0"/>
        <v>Utilisation du véhicule</v>
      </c>
      <c r="D30" s="426" t="s">
        <v>190</v>
      </c>
      <c r="E30" s="502"/>
      <c r="F30" s="503"/>
      <c r="G30" s="187"/>
      <c r="H30" s="187"/>
      <c r="I30" s="187"/>
      <c r="K30" s="92" t="s">
        <v>29</v>
      </c>
      <c r="L30" s="137" t="s">
        <v>466</v>
      </c>
    </row>
    <row r="31" spans="1:12" ht="15" customHeight="1" x14ac:dyDescent="0.3">
      <c r="A31" s="178"/>
      <c r="B31" s="293"/>
      <c r="C31" s="299" t="str">
        <f t="shared" si="0"/>
        <v>Kilométrage</v>
      </c>
      <c r="D31" s="426" t="s">
        <v>191</v>
      </c>
      <c r="E31" s="502"/>
      <c r="F31" s="503"/>
      <c r="G31" s="187"/>
      <c r="H31" s="187"/>
      <c r="I31" s="187"/>
      <c r="K31" s="92" t="s">
        <v>30</v>
      </c>
      <c r="L31" s="137" t="s">
        <v>467</v>
      </c>
    </row>
    <row r="32" spans="1:12" ht="15" customHeight="1" x14ac:dyDescent="0.3">
      <c r="A32" s="178"/>
      <c r="B32" s="293"/>
      <c r="C32" s="299" t="str">
        <f t="shared" si="0"/>
        <v>Utilisation hors Québec</v>
      </c>
      <c r="D32" s="426" t="s">
        <v>192</v>
      </c>
      <c r="E32" s="502"/>
      <c r="F32" s="503"/>
      <c r="G32" s="187"/>
      <c r="H32" s="187"/>
      <c r="I32" s="187"/>
      <c r="K32" s="92" t="s">
        <v>31</v>
      </c>
      <c r="L32" s="137" t="s">
        <v>468</v>
      </c>
    </row>
    <row r="33" spans="1:12" ht="15" customHeight="1" x14ac:dyDescent="0.3">
      <c r="A33" s="178"/>
      <c r="B33" s="293"/>
      <c r="C33" s="299" t="str">
        <f t="shared" si="0"/>
        <v>Système de protection contre le vol</v>
      </c>
      <c r="D33" s="426" t="s">
        <v>193</v>
      </c>
      <c r="E33" s="502"/>
      <c r="F33" s="503"/>
      <c r="G33" s="187"/>
      <c r="H33" s="187"/>
      <c r="I33" s="187"/>
      <c r="K33" s="92" t="s">
        <v>32</v>
      </c>
      <c r="L33" s="137" t="s">
        <v>469</v>
      </c>
    </row>
    <row r="34" spans="1:12" ht="22.5" customHeight="1" x14ac:dyDescent="0.3">
      <c r="A34" s="178"/>
      <c r="B34" s="293"/>
      <c r="C34" s="299" t="str">
        <f t="shared" si="0"/>
        <v>Marque / année / modèle de véhicule (table de groupes de véhicule)</v>
      </c>
      <c r="D34" s="426" t="s">
        <v>194</v>
      </c>
      <c r="E34" s="502"/>
      <c r="F34" s="503"/>
      <c r="G34" s="187"/>
      <c r="H34" s="187"/>
      <c r="I34" s="187"/>
      <c r="K34" s="92" t="s">
        <v>33</v>
      </c>
      <c r="L34" s="137" t="s">
        <v>470</v>
      </c>
    </row>
    <row r="35" spans="1:12" ht="15" customHeight="1" x14ac:dyDescent="0.3">
      <c r="A35" s="178"/>
      <c r="B35" s="293"/>
      <c r="C35" s="299" t="str">
        <f t="shared" si="0"/>
        <v>Couverture complète (chap, A, B et avenants)</v>
      </c>
      <c r="D35" s="426" t="s">
        <v>195</v>
      </c>
      <c r="E35" s="502"/>
      <c r="F35" s="503"/>
      <c r="G35" s="187"/>
      <c r="H35" s="187"/>
      <c r="I35" s="187"/>
      <c r="K35" s="92" t="s">
        <v>34</v>
      </c>
      <c r="L35" s="137" t="s">
        <v>471</v>
      </c>
    </row>
    <row r="36" spans="1:12" ht="15" customHeight="1" x14ac:dyDescent="0.3">
      <c r="A36" s="178"/>
      <c r="B36" s="293"/>
      <c r="C36" s="299" t="str">
        <f t="shared" si="0"/>
        <v xml:space="preserve">Pluralité de véhicules </v>
      </c>
      <c r="D36" s="426" t="s">
        <v>66</v>
      </c>
      <c r="E36" s="502"/>
      <c r="F36" s="503"/>
      <c r="G36" s="187"/>
      <c r="H36" s="187"/>
      <c r="I36" s="187"/>
      <c r="K36" s="92" t="s">
        <v>35</v>
      </c>
      <c r="L36" s="137" t="s">
        <v>472</v>
      </c>
    </row>
    <row r="37" spans="1:12" ht="15" customHeight="1" x14ac:dyDescent="0.3">
      <c r="A37" s="178"/>
      <c r="B37" s="293"/>
      <c r="C37" s="299" t="str">
        <f t="shared" si="0"/>
        <v>Renouvellements</v>
      </c>
      <c r="D37" s="426" t="s">
        <v>158</v>
      </c>
      <c r="E37" s="502"/>
      <c r="F37" s="503"/>
      <c r="G37" s="187"/>
      <c r="H37" s="187"/>
      <c r="I37" s="187"/>
      <c r="K37" s="92" t="s">
        <v>36</v>
      </c>
      <c r="L37" s="137" t="s">
        <v>473</v>
      </c>
    </row>
    <row r="38" spans="1:12" ht="15" customHeight="1" x14ac:dyDescent="0.3">
      <c r="A38" s="178"/>
      <c r="B38" s="293"/>
      <c r="C38" s="299" t="str">
        <f t="shared" si="0"/>
        <v>Pluralité de contrats (exemple : auto &amp; habitation)</v>
      </c>
      <c r="D38" s="426" t="s">
        <v>159</v>
      </c>
      <c r="E38" s="502"/>
      <c r="F38" s="503"/>
      <c r="G38" s="187"/>
      <c r="H38" s="187"/>
      <c r="I38" s="187"/>
      <c r="K38" s="92" t="s">
        <v>37</v>
      </c>
      <c r="L38" s="137" t="s">
        <v>474</v>
      </c>
    </row>
    <row r="39" spans="1:12" ht="15" customHeight="1" x14ac:dyDescent="0.3">
      <c r="A39" s="178"/>
      <c r="B39" s="293"/>
      <c r="C39" s="299" t="str">
        <f t="shared" si="0"/>
        <v>Agriculteurs</v>
      </c>
      <c r="D39" s="426" t="s">
        <v>160</v>
      </c>
      <c r="E39" s="502"/>
      <c r="F39" s="503"/>
      <c r="G39" s="187"/>
      <c r="H39" s="187"/>
      <c r="I39" s="187"/>
      <c r="K39" s="92" t="s">
        <v>38</v>
      </c>
      <c r="L39" s="137" t="s">
        <v>475</v>
      </c>
    </row>
    <row r="40" spans="1:12" ht="15" customHeight="1" x14ac:dyDescent="0.3">
      <c r="A40" s="178"/>
      <c r="B40" s="293"/>
      <c r="C40" s="299" t="str">
        <f t="shared" si="0"/>
        <v>Étudiants / jeunes à la maison</v>
      </c>
      <c r="D40" s="426" t="s">
        <v>161</v>
      </c>
      <c r="E40" s="502"/>
      <c r="F40" s="503"/>
      <c r="G40" s="187"/>
      <c r="H40" s="187"/>
      <c r="I40" s="187"/>
      <c r="K40" s="92" t="s">
        <v>39</v>
      </c>
      <c r="L40" s="137" t="s">
        <v>476</v>
      </c>
    </row>
    <row r="41" spans="1:12" ht="15" customHeight="1" x14ac:dyDescent="0.3">
      <c r="A41" s="178"/>
      <c r="B41" s="293"/>
      <c r="C41" s="299" t="str">
        <f t="shared" si="0"/>
        <v>Retraités</v>
      </c>
      <c r="D41" s="426" t="s">
        <v>162</v>
      </c>
      <c r="E41" s="502"/>
      <c r="F41" s="503"/>
      <c r="G41" s="187"/>
      <c r="H41" s="187"/>
      <c r="I41" s="187"/>
      <c r="K41" s="92" t="s">
        <v>40</v>
      </c>
      <c r="L41" s="137" t="s">
        <v>477</v>
      </c>
    </row>
    <row r="42" spans="1:12" ht="15" customHeight="1" x14ac:dyDescent="0.3">
      <c r="A42" s="178"/>
      <c r="B42" s="293"/>
      <c r="C42" s="299" t="str">
        <f t="shared" si="0"/>
        <v>Internet</v>
      </c>
      <c r="D42" s="426" t="s">
        <v>196</v>
      </c>
      <c r="E42" s="504"/>
      <c r="F42" s="505"/>
      <c r="G42" s="187"/>
      <c r="H42" s="187"/>
      <c r="I42" s="187"/>
      <c r="K42" s="92" t="s">
        <v>41</v>
      </c>
      <c r="L42" s="137" t="s">
        <v>41</v>
      </c>
    </row>
    <row r="43" spans="1:12" ht="15" customHeight="1" x14ac:dyDescent="0.3">
      <c r="A43" s="178"/>
      <c r="B43" s="293"/>
      <c r="C43" s="436" t="str">
        <f t="shared" si="0"/>
        <v>Autres critères ou rabais? Veuillez préciser.</v>
      </c>
      <c r="D43" s="35"/>
      <c r="E43" s="427"/>
      <c r="F43" s="428"/>
      <c r="G43" s="187"/>
      <c r="H43" s="187"/>
      <c r="I43" s="187"/>
      <c r="K43" s="92" t="s">
        <v>42</v>
      </c>
      <c r="L43" s="137" t="s">
        <v>478</v>
      </c>
    </row>
    <row r="44" spans="1:12" ht="15" customHeight="1" x14ac:dyDescent="0.3">
      <c r="A44" s="178"/>
      <c r="B44" s="293"/>
      <c r="C44" s="506"/>
      <c r="D44" s="438">
        <v>100</v>
      </c>
      <c r="E44" s="502"/>
      <c r="F44" s="503"/>
      <c r="G44" s="187"/>
      <c r="H44" s="187"/>
      <c r="I44" s="187"/>
    </row>
    <row r="45" spans="1:12" ht="15" customHeight="1" x14ac:dyDescent="0.3">
      <c r="A45" s="178"/>
      <c r="B45" s="293"/>
      <c r="C45" s="506"/>
      <c r="D45" s="438">
        <v>101</v>
      </c>
      <c r="E45" s="502"/>
      <c r="F45" s="503"/>
      <c r="G45" s="187"/>
      <c r="H45" s="187"/>
      <c r="I45" s="187"/>
    </row>
    <row r="46" spans="1:12" ht="15" customHeight="1" x14ac:dyDescent="0.3">
      <c r="A46" s="178"/>
      <c r="B46" s="293"/>
      <c r="C46" s="506"/>
      <c r="D46" s="438">
        <v>102</v>
      </c>
      <c r="E46" s="502"/>
      <c r="F46" s="503"/>
      <c r="G46" s="187"/>
      <c r="H46" s="187"/>
      <c r="I46" s="187"/>
    </row>
    <row r="47" spans="1:12" ht="15" customHeight="1" x14ac:dyDescent="0.3">
      <c r="A47" s="178"/>
      <c r="B47" s="293"/>
      <c r="C47" s="506"/>
      <c r="D47" s="438">
        <v>103</v>
      </c>
      <c r="E47" s="502"/>
      <c r="F47" s="503"/>
      <c r="G47" s="187"/>
      <c r="H47" s="187"/>
      <c r="I47" s="187"/>
    </row>
    <row r="48" spans="1:12" ht="15" customHeight="1" x14ac:dyDescent="0.3">
      <c r="A48" s="178"/>
      <c r="B48" s="293"/>
      <c r="C48" s="506"/>
      <c r="D48" s="438">
        <v>104</v>
      </c>
      <c r="E48" s="502"/>
      <c r="F48" s="503"/>
      <c r="G48" s="187"/>
      <c r="H48" s="187"/>
      <c r="I48" s="187"/>
    </row>
    <row r="49" spans="1:9" ht="15" customHeight="1" x14ac:dyDescent="0.3">
      <c r="A49" s="178"/>
      <c r="B49" s="293"/>
      <c r="C49" s="506"/>
      <c r="D49" s="438">
        <v>105</v>
      </c>
      <c r="E49" s="502"/>
      <c r="F49" s="503"/>
      <c r="G49" s="187"/>
      <c r="H49" s="187"/>
      <c r="I49" s="187"/>
    </row>
    <row r="50" spans="1:9" ht="15" customHeight="1" x14ac:dyDescent="0.3">
      <c r="A50" s="178"/>
      <c r="B50" s="293"/>
      <c r="C50" s="506"/>
      <c r="D50" s="438">
        <v>106</v>
      </c>
      <c r="E50" s="502"/>
      <c r="F50" s="503"/>
      <c r="G50" s="187"/>
      <c r="H50" s="187"/>
      <c r="I50" s="187"/>
    </row>
    <row r="51" spans="1:9" ht="15" customHeight="1" x14ac:dyDescent="0.3">
      <c r="A51" s="178"/>
      <c r="B51" s="293"/>
      <c r="C51" s="506"/>
      <c r="D51" s="438">
        <v>107</v>
      </c>
      <c r="E51" s="502"/>
      <c r="F51" s="503"/>
      <c r="G51" s="187"/>
      <c r="H51" s="187"/>
      <c r="I51" s="187"/>
    </row>
    <row r="52" spans="1:9" ht="15" customHeight="1" x14ac:dyDescent="0.3">
      <c r="A52" s="178"/>
      <c r="B52" s="293"/>
      <c r="C52" s="506"/>
      <c r="D52" s="438">
        <v>108</v>
      </c>
      <c r="E52" s="502"/>
      <c r="F52" s="503"/>
      <c r="G52" s="187"/>
      <c r="H52" s="187"/>
      <c r="I52" s="187"/>
    </row>
    <row r="53" spans="1:9" ht="15" customHeight="1" x14ac:dyDescent="0.3">
      <c r="A53" s="178"/>
      <c r="B53" s="293"/>
      <c r="C53" s="507"/>
      <c r="D53" s="438">
        <v>109</v>
      </c>
      <c r="E53" s="504"/>
      <c r="F53" s="505"/>
      <c r="G53" s="187"/>
      <c r="H53" s="187"/>
      <c r="I53" s="187"/>
    </row>
    <row r="55" spans="1:9" x14ac:dyDescent="0.3">
      <c r="A55" s="540" t="s">
        <v>679</v>
      </c>
      <c r="B55" s="540"/>
      <c r="C55" s="540"/>
      <c r="D55" s="540"/>
      <c r="E55" s="540"/>
      <c r="F55" s="540"/>
      <c r="G55" s="540"/>
      <c r="H55" s="540"/>
      <c r="I55" s="540"/>
    </row>
  </sheetData>
  <sheetProtection algorithmName="SHA-512" hashValue="XiHJaJD/Kb/47I+VgPgZ60G3p13FJNo2DYnOSXrcr5DdqMnVIi+m+iafaNbi//9permnBAsuVRgiVWq4qgiP4w==" saltValue="vnveTu1mOyA0sJp4XJ+qiQ==" spinCount="100000" sheet="1" selectLockedCells="1"/>
  <mergeCells count="4">
    <mergeCell ref="E1:I1"/>
    <mergeCell ref="A3:I3"/>
    <mergeCell ref="C6:I6"/>
    <mergeCell ref="A55:I55"/>
  </mergeCells>
  <pageMargins left="0.7" right="0.7" top="0.75" bottom="0.75" header="0.3" footer="0.3"/>
  <pageSetup scale="7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8"/>
  <dimension ref="A1:Q55"/>
  <sheetViews>
    <sheetView workbookViewId="0">
      <selection activeCell="C6" sqref="C6:I6"/>
    </sheetView>
  </sheetViews>
  <sheetFormatPr baseColWidth="10" defaultColWidth="11" defaultRowHeight="14" outlineLevelCol="1" x14ac:dyDescent="0.3"/>
  <cols>
    <col min="1" max="1" width="2.75" style="137" customWidth="1"/>
    <col min="2" max="2" width="0.83203125" style="137" customWidth="1"/>
    <col min="3" max="3" width="39.33203125" style="137" customWidth="1"/>
    <col min="4" max="4" width="3.5" style="137" bestFit="1" customWidth="1"/>
    <col min="5" max="9" width="11.33203125" style="137" customWidth="1"/>
    <col min="10" max="10" width="11" style="137"/>
    <col min="11" max="11" width="72.33203125" style="137" hidden="1" customWidth="1" outlineLevel="1"/>
    <col min="12" max="12" width="58.75" style="137" hidden="1" customWidth="1" outlineLevel="1"/>
    <col min="13" max="15" width="11" style="137" hidden="1" customWidth="1" outlineLevel="1"/>
    <col min="16" max="16" width="14.58203125" style="137" hidden="1" customWidth="1" outlineLevel="1"/>
    <col min="17" max="17" width="11" style="137" collapsed="1"/>
    <col min="18" max="16384" width="11" style="137"/>
  </cols>
  <sheetData>
    <row r="1" spans="1:16" ht="24" customHeight="1" x14ac:dyDescent="0.3">
      <c r="A1" s="376" t="s">
        <v>286</v>
      </c>
      <c r="B1" s="156"/>
      <c r="C1" s="144" t="str">
        <f>+IF(Langage=0,K1,L1)</f>
        <v>Nom de l'assureur :</v>
      </c>
      <c r="D1" s="144"/>
      <c r="E1" s="594">
        <f>'100'!B10</f>
        <v>0</v>
      </c>
      <c r="F1" s="595"/>
      <c r="G1" s="595"/>
      <c r="H1" s="595"/>
      <c r="I1" s="596"/>
      <c r="K1" s="137" t="s">
        <v>444</v>
      </c>
      <c r="L1" s="137" t="s">
        <v>294</v>
      </c>
    </row>
    <row r="2" spans="1:16" ht="24" customHeight="1" x14ac:dyDescent="0.3">
      <c r="A2" s="159"/>
      <c r="B2" s="19"/>
      <c r="C2" s="19"/>
      <c r="D2" s="19"/>
      <c r="E2" s="183"/>
      <c r="F2" s="19"/>
      <c r="G2" s="156"/>
      <c r="H2" s="156"/>
      <c r="I2" s="156"/>
    </row>
    <row r="3" spans="1:16" ht="40" customHeight="1" x14ac:dyDescent="0.3">
      <c r="A3" s="561" t="str">
        <f>+IF(Langage=0,K3,L3)</f>
        <v>VÉHICULES TOUT-TERRAIN
(tarifées par véhicule)</v>
      </c>
      <c r="B3" s="561"/>
      <c r="C3" s="561"/>
      <c r="D3" s="561"/>
      <c r="E3" s="561"/>
      <c r="F3" s="561"/>
      <c r="G3" s="561"/>
      <c r="H3" s="561"/>
      <c r="I3" s="561"/>
      <c r="K3" s="181" t="s">
        <v>647</v>
      </c>
      <c r="L3" s="181" t="s">
        <v>648</v>
      </c>
    </row>
    <row r="4" spans="1:16" ht="24" customHeight="1" x14ac:dyDescent="0.3">
      <c r="A4" s="159"/>
      <c r="B4" s="19"/>
      <c r="C4" s="19"/>
      <c r="D4" s="19"/>
      <c r="E4" s="183"/>
      <c r="F4" s="19"/>
      <c r="G4" s="156"/>
      <c r="H4" s="156"/>
      <c r="I4" s="156"/>
    </row>
    <row r="5" spans="1:16" ht="15" customHeight="1" x14ac:dyDescent="0.3">
      <c r="A5" s="159"/>
      <c r="B5" s="273"/>
      <c r="C5" s="188" t="str">
        <f>+IF(Langage=0,K5,L5)</f>
        <v>Commentaire :</v>
      </c>
      <c r="D5" s="189"/>
      <c r="E5" s="183"/>
      <c r="F5" s="161"/>
      <c r="G5" s="19"/>
      <c r="H5" s="19"/>
      <c r="I5" s="19"/>
      <c r="K5" s="202" t="s">
        <v>106</v>
      </c>
      <c r="L5" s="137" t="s">
        <v>353</v>
      </c>
    </row>
    <row r="6" spans="1:16" ht="24" customHeight="1" x14ac:dyDescent="0.3">
      <c r="A6" s="24" t="s">
        <v>683</v>
      </c>
      <c r="B6" s="273"/>
      <c r="C6" s="612"/>
      <c r="D6" s="613"/>
      <c r="E6" s="613"/>
      <c r="F6" s="613"/>
      <c r="G6" s="613"/>
      <c r="H6" s="613"/>
      <c r="I6" s="615"/>
    </row>
    <row r="7" spans="1:16" ht="24" customHeight="1" x14ac:dyDescent="0.3">
      <c r="A7" s="159"/>
      <c r="B7" s="273"/>
      <c r="C7" s="377"/>
      <c r="D7" s="377"/>
      <c r="E7" s="377"/>
      <c r="F7" s="377"/>
      <c r="G7" s="19"/>
      <c r="H7" s="19"/>
      <c r="I7" s="156"/>
    </row>
    <row r="8" spans="1:16" ht="15" customHeight="1" x14ac:dyDescent="0.3">
      <c r="A8" s="167" t="s">
        <v>10</v>
      </c>
      <c r="B8" s="307"/>
      <c r="C8" s="308" t="str">
        <f>+IF(Langage=0,K8,L8)</f>
        <v>CRITÈRES DE TARIFICATION</v>
      </c>
      <c r="D8" s="309"/>
      <c r="E8" s="296"/>
      <c r="F8" s="170"/>
      <c r="G8" s="310"/>
      <c r="H8" s="310"/>
      <c r="I8" s="310"/>
      <c r="K8" s="91" t="s">
        <v>11</v>
      </c>
      <c r="L8" s="137" t="s">
        <v>447</v>
      </c>
    </row>
    <row r="9" spans="1:16" ht="12.65" customHeight="1" x14ac:dyDescent="0.3">
      <c r="A9" s="159"/>
      <c r="B9" s="182"/>
      <c r="C9" s="160"/>
      <c r="D9" s="160"/>
      <c r="E9" s="183"/>
      <c r="F9" s="19"/>
      <c r="G9" s="156"/>
      <c r="H9" s="156"/>
      <c r="I9" s="156"/>
    </row>
    <row r="10" spans="1:16" ht="15" customHeight="1" x14ac:dyDescent="0.3">
      <c r="A10" s="159"/>
      <c r="B10" s="182"/>
      <c r="C10" s="299" t="str">
        <f>+IF(Langage=0,K10,L10)</f>
        <v>Identifier par un X les critères utilisés pour la tarification des véhicules tout-terrain</v>
      </c>
      <c r="D10" s="162"/>
      <c r="E10" s="162"/>
      <c r="F10" s="162"/>
      <c r="G10" s="162"/>
      <c r="H10" s="156"/>
      <c r="I10" s="156"/>
      <c r="K10" s="311" t="s">
        <v>649</v>
      </c>
      <c r="L10" s="137" t="s">
        <v>650</v>
      </c>
    </row>
    <row r="11" spans="1:16" ht="15" customHeight="1" x14ac:dyDescent="0.3">
      <c r="A11" s="159"/>
      <c r="B11" s="182"/>
      <c r="C11" s="152" t="str">
        <f>+IF(Langage=0,K11,L11)</f>
        <v>ET</v>
      </c>
      <c r="D11" s="171"/>
      <c r="E11" s="162"/>
      <c r="F11" s="162"/>
      <c r="G11" s="156"/>
      <c r="H11" s="156"/>
      <c r="I11" s="156"/>
      <c r="K11" s="77" t="s">
        <v>13</v>
      </c>
      <c r="L11" s="137" t="s">
        <v>363</v>
      </c>
    </row>
    <row r="12" spans="1:16" ht="15" customHeight="1" x14ac:dyDescent="0.3">
      <c r="A12" s="159"/>
      <c r="B12" s="19"/>
      <c r="C12" s="299" t="str">
        <f>+IF(Langage=0,K12,L12)</f>
        <v>Indiquer si ce critère a été modifié au cours de l'année (excluant les modifications apportées aux tarifs)</v>
      </c>
      <c r="D12" s="162"/>
      <c r="E12" s="162"/>
      <c r="F12" s="162"/>
      <c r="G12" s="162"/>
      <c r="H12" s="162"/>
      <c r="I12" s="156"/>
      <c r="K12" s="311" t="s">
        <v>14</v>
      </c>
      <c r="L12" s="137" t="s">
        <v>449</v>
      </c>
    </row>
    <row r="13" spans="1:16" ht="12.65" customHeight="1" x14ac:dyDescent="0.3">
      <c r="A13" s="159"/>
      <c r="B13" s="19"/>
      <c r="C13" s="19"/>
      <c r="D13" s="19"/>
      <c r="E13" s="183"/>
      <c r="F13" s="19"/>
      <c r="G13" s="156"/>
      <c r="H13" s="156"/>
      <c r="I13" s="156"/>
    </row>
    <row r="14" spans="1:16" ht="22.5" customHeight="1" x14ac:dyDescent="0.3">
      <c r="A14" s="178"/>
      <c r="B14" s="216"/>
      <c r="C14" s="101" t="str">
        <f>+IF(Langage=0,K14,L14)</f>
        <v>CRITÈRES DE TARIFICATION</v>
      </c>
      <c r="D14" s="32"/>
      <c r="E14" s="450" t="str">
        <f>+IF(Langage=0,M14,N14)</f>
        <v>Utilisé ?</v>
      </c>
      <c r="F14" s="107" t="str">
        <f>+IF(Langage=0,O14,P14)</f>
        <v>Modifié en 2023 ?</v>
      </c>
      <c r="G14" s="327"/>
      <c r="H14" s="327"/>
      <c r="I14" s="327"/>
      <c r="K14" s="105" t="s">
        <v>11</v>
      </c>
      <c r="L14" s="137" t="s">
        <v>447</v>
      </c>
      <c r="M14" s="105" t="s">
        <v>15</v>
      </c>
      <c r="N14" s="137" t="s">
        <v>450</v>
      </c>
      <c r="O14" s="106" t="str">
        <f>"Modifié en "&amp;_AF&amp;" ?"</f>
        <v>Modifié en 2023 ?</v>
      </c>
      <c r="P14" s="314" t="str">
        <f>"Change in "&amp;_AF&amp;"?"</f>
        <v>Change in 2023?</v>
      </c>
    </row>
    <row r="15" spans="1:16" ht="22.5" customHeight="1" x14ac:dyDescent="0.3">
      <c r="A15" s="178"/>
      <c r="B15" s="216"/>
      <c r="C15" s="33"/>
      <c r="D15" s="58"/>
      <c r="E15" s="414" t="s">
        <v>107</v>
      </c>
      <c r="F15" s="414" t="s">
        <v>108</v>
      </c>
      <c r="G15" s="327"/>
      <c r="H15" s="327"/>
      <c r="I15" s="327"/>
    </row>
    <row r="16" spans="1:16" ht="15" customHeight="1" x14ac:dyDescent="0.3">
      <c r="A16" s="178"/>
      <c r="B16" s="293"/>
      <c r="C16" s="299" t="str">
        <f t="shared" ref="C16:C43" si="0">+IF(Langage=0,K16,L16)</f>
        <v>Âge</v>
      </c>
      <c r="D16" s="426" t="s">
        <v>64</v>
      </c>
      <c r="E16" s="502"/>
      <c r="F16" s="503"/>
      <c r="G16" s="187"/>
      <c r="H16" s="187"/>
      <c r="I16" s="187"/>
      <c r="K16" s="92" t="s">
        <v>16</v>
      </c>
      <c r="L16" s="137" t="s">
        <v>452</v>
      </c>
    </row>
    <row r="17" spans="1:12" ht="15" customHeight="1" x14ac:dyDescent="0.3">
      <c r="A17" s="178"/>
      <c r="B17" s="293"/>
      <c r="C17" s="299" t="str">
        <f t="shared" si="0"/>
        <v>Sexe</v>
      </c>
      <c r="D17" s="426" t="s">
        <v>157</v>
      </c>
      <c r="E17" s="502"/>
      <c r="F17" s="503"/>
      <c r="G17" s="187"/>
      <c r="H17" s="187"/>
      <c r="I17" s="187"/>
      <c r="K17" s="92" t="s">
        <v>17</v>
      </c>
      <c r="L17" s="137" t="s">
        <v>453</v>
      </c>
    </row>
    <row r="18" spans="1:12" ht="15" customHeight="1" x14ac:dyDescent="0.3">
      <c r="A18" s="178"/>
      <c r="B18" s="293"/>
      <c r="C18" s="299" t="str">
        <f t="shared" si="0"/>
        <v>État civil</v>
      </c>
      <c r="D18" s="426" t="s">
        <v>180</v>
      </c>
      <c r="E18" s="502"/>
      <c r="F18" s="503"/>
      <c r="G18" s="187"/>
      <c r="H18" s="187"/>
      <c r="I18" s="187"/>
      <c r="K18" s="92" t="s">
        <v>18</v>
      </c>
      <c r="L18" s="137" t="s">
        <v>454</v>
      </c>
    </row>
    <row r="19" spans="1:12" ht="15" customHeight="1" x14ac:dyDescent="0.3">
      <c r="A19" s="178"/>
      <c r="B19" s="293"/>
      <c r="C19" s="299" t="str">
        <f t="shared" si="0"/>
        <v>Pointage de stabilité financière (Credit Scoring)</v>
      </c>
      <c r="D19" s="426" t="s">
        <v>181</v>
      </c>
      <c r="E19" s="502"/>
      <c r="F19" s="503"/>
      <c r="G19" s="187"/>
      <c r="H19" s="187"/>
      <c r="I19" s="187"/>
      <c r="K19" s="92" t="s">
        <v>451</v>
      </c>
      <c r="L19" s="137" t="s">
        <v>455</v>
      </c>
    </row>
    <row r="20" spans="1:12" ht="22.5" customHeight="1" x14ac:dyDescent="0.3">
      <c r="A20" s="178"/>
      <c r="B20" s="293"/>
      <c r="C20" s="299" t="str">
        <f t="shared" si="0"/>
        <v>Permis de conduire (type de permis : apprenti, probatoire, permanent, etc.)</v>
      </c>
      <c r="D20" s="426" t="s">
        <v>182</v>
      </c>
      <c r="E20" s="502"/>
      <c r="F20" s="503"/>
      <c r="G20" s="187"/>
      <c r="H20" s="187"/>
      <c r="I20" s="187"/>
      <c r="K20" s="92" t="s">
        <v>19</v>
      </c>
      <c r="L20" s="137" t="s">
        <v>456</v>
      </c>
    </row>
    <row r="21" spans="1:12" ht="15" customHeight="1" x14ac:dyDescent="0.3">
      <c r="A21" s="178"/>
      <c r="B21" s="293"/>
      <c r="C21" s="299" t="str">
        <f t="shared" si="0"/>
        <v>Cours de conduite</v>
      </c>
      <c r="D21" s="426" t="s">
        <v>183</v>
      </c>
      <c r="E21" s="502"/>
      <c r="F21" s="503"/>
      <c r="G21" s="187"/>
      <c r="H21" s="187"/>
      <c r="I21" s="187"/>
      <c r="K21" s="92" t="s">
        <v>20</v>
      </c>
      <c r="L21" s="137" t="s">
        <v>457</v>
      </c>
    </row>
    <row r="22" spans="1:12" ht="22.5" customHeight="1" x14ac:dyDescent="0.3">
      <c r="A22" s="178"/>
      <c r="B22" s="293"/>
      <c r="C22" s="299" t="str">
        <f t="shared" si="0"/>
        <v>Expérience de conduite  (nombre d'années de détention d'un permis de conduire)</v>
      </c>
      <c r="D22" s="426" t="s">
        <v>184</v>
      </c>
      <c r="E22" s="502"/>
      <c r="F22" s="503"/>
      <c r="G22" s="187"/>
      <c r="H22" s="187"/>
      <c r="I22" s="187"/>
      <c r="K22" s="92" t="s">
        <v>21</v>
      </c>
      <c r="L22" s="137" t="s">
        <v>458</v>
      </c>
    </row>
    <row r="23" spans="1:12" ht="15" customHeight="1" x14ac:dyDescent="0.3">
      <c r="A23" s="178"/>
      <c r="B23" s="293"/>
      <c r="C23" s="299" t="str">
        <f t="shared" si="0"/>
        <v>Expérience d’infractions / condamnations</v>
      </c>
      <c r="D23" s="426" t="s">
        <v>185</v>
      </c>
      <c r="E23" s="502"/>
      <c r="F23" s="503"/>
      <c r="G23" s="187"/>
      <c r="H23" s="187"/>
      <c r="I23" s="187"/>
      <c r="K23" s="92" t="s">
        <v>22</v>
      </c>
      <c r="L23" s="137" t="s">
        <v>459</v>
      </c>
    </row>
    <row r="24" spans="1:12" ht="15" customHeight="1" x14ac:dyDescent="0.3">
      <c r="A24" s="178"/>
      <c r="B24" s="293"/>
      <c r="C24" s="299" t="str">
        <f t="shared" si="0"/>
        <v>Accidents responsables</v>
      </c>
      <c r="D24" s="426" t="s">
        <v>186</v>
      </c>
      <c r="E24" s="502"/>
      <c r="F24" s="503"/>
      <c r="G24" s="187"/>
      <c r="H24" s="187"/>
      <c r="I24" s="187"/>
      <c r="K24" s="92" t="s">
        <v>23</v>
      </c>
      <c r="L24" s="137" t="s">
        <v>460</v>
      </c>
    </row>
    <row r="25" spans="1:12" ht="15" customHeight="1" x14ac:dyDescent="0.3">
      <c r="A25" s="178"/>
      <c r="B25" s="293"/>
      <c r="C25" s="299" t="str">
        <f t="shared" si="0"/>
        <v xml:space="preserve">Accidents non-responsables    </v>
      </c>
      <c r="D25" s="426" t="s">
        <v>187</v>
      </c>
      <c r="E25" s="502"/>
      <c r="F25" s="503"/>
      <c r="G25" s="187"/>
      <c r="H25" s="187"/>
      <c r="I25" s="187"/>
      <c r="K25" s="92" t="s">
        <v>24</v>
      </c>
      <c r="L25" s="137" t="s">
        <v>461</v>
      </c>
    </row>
    <row r="26" spans="1:12" ht="15" customHeight="1" x14ac:dyDescent="0.3">
      <c r="A26" s="178"/>
      <c r="B26" s="293"/>
      <c r="C26" s="299" t="str">
        <f t="shared" si="0"/>
        <v>Autres sinistres</v>
      </c>
      <c r="D26" s="426" t="s">
        <v>65</v>
      </c>
      <c r="E26" s="502"/>
      <c r="F26" s="503"/>
      <c r="G26" s="187"/>
      <c r="H26" s="187"/>
      <c r="I26" s="187"/>
      <c r="K26" s="92" t="s">
        <v>25</v>
      </c>
      <c r="L26" s="137" t="s">
        <v>462</v>
      </c>
    </row>
    <row r="27" spans="1:12" ht="15" customHeight="1" x14ac:dyDescent="0.3">
      <c r="A27" s="178"/>
      <c r="B27" s="293"/>
      <c r="C27" s="299" t="str">
        <f t="shared" si="0"/>
        <v>Profession / occupation / membre d'un groupe</v>
      </c>
      <c r="D27" s="426" t="s">
        <v>173</v>
      </c>
      <c r="E27" s="502"/>
      <c r="F27" s="503"/>
      <c r="G27" s="187"/>
      <c r="H27" s="187"/>
      <c r="I27" s="187"/>
      <c r="K27" s="92" t="s">
        <v>26</v>
      </c>
      <c r="L27" s="137" t="s">
        <v>463</v>
      </c>
    </row>
    <row r="28" spans="1:12" ht="15" customHeight="1" x14ac:dyDescent="0.3">
      <c r="A28" s="178"/>
      <c r="B28" s="293"/>
      <c r="C28" s="299" t="str">
        <f t="shared" si="0"/>
        <v>Conducteur occasionnel</v>
      </c>
      <c r="D28" s="426" t="s">
        <v>188</v>
      </c>
      <c r="E28" s="502"/>
      <c r="F28" s="503"/>
      <c r="G28" s="187"/>
      <c r="H28" s="187"/>
      <c r="I28" s="187"/>
      <c r="K28" s="92" t="s">
        <v>27</v>
      </c>
      <c r="L28" s="137" t="s">
        <v>464</v>
      </c>
    </row>
    <row r="29" spans="1:12" ht="15" customHeight="1" x14ac:dyDescent="0.3">
      <c r="A29" s="178"/>
      <c r="B29" s="293"/>
      <c r="C29" s="299" t="str">
        <f t="shared" si="0"/>
        <v>Localisation</v>
      </c>
      <c r="D29" s="426" t="s">
        <v>189</v>
      </c>
      <c r="E29" s="502"/>
      <c r="F29" s="503"/>
      <c r="G29" s="187"/>
      <c r="H29" s="187"/>
      <c r="I29" s="187"/>
      <c r="K29" s="92" t="s">
        <v>28</v>
      </c>
      <c r="L29" s="137" t="s">
        <v>465</v>
      </c>
    </row>
    <row r="30" spans="1:12" ht="15" customHeight="1" x14ac:dyDescent="0.3">
      <c r="A30" s="178"/>
      <c r="B30" s="293"/>
      <c r="C30" s="299" t="str">
        <f t="shared" si="0"/>
        <v>Utilisation du véhicule</v>
      </c>
      <c r="D30" s="426" t="s">
        <v>190</v>
      </c>
      <c r="E30" s="502"/>
      <c r="F30" s="503"/>
      <c r="G30" s="187"/>
      <c r="H30" s="187"/>
      <c r="I30" s="187"/>
      <c r="K30" s="92" t="s">
        <v>29</v>
      </c>
      <c r="L30" s="137" t="s">
        <v>466</v>
      </c>
    </row>
    <row r="31" spans="1:12" ht="15" customHeight="1" x14ac:dyDescent="0.3">
      <c r="A31" s="178"/>
      <c r="B31" s="293"/>
      <c r="C31" s="299" t="str">
        <f t="shared" si="0"/>
        <v>Kilométrage</v>
      </c>
      <c r="D31" s="426" t="s">
        <v>191</v>
      </c>
      <c r="E31" s="502"/>
      <c r="F31" s="503"/>
      <c r="G31" s="187"/>
      <c r="H31" s="187"/>
      <c r="I31" s="187"/>
      <c r="K31" s="92" t="s">
        <v>30</v>
      </c>
      <c r="L31" s="137" t="s">
        <v>467</v>
      </c>
    </row>
    <row r="32" spans="1:12" ht="15" customHeight="1" x14ac:dyDescent="0.3">
      <c r="A32" s="178"/>
      <c r="B32" s="293"/>
      <c r="C32" s="299" t="str">
        <f t="shared" si="0"/>
        <v>Utilisation hors Québec</v>
      </c>
      <c r="D32" s="426" t="s">
        <v>192</v>
      </c>
      <c r="E32" s="502"/>
      <c r="F32" s="503"/>
      <c r="G32" s="187"/>
      <c r="H32" s="187"/>
      <c r="I32" s="187"/>
      <c r="K32" s="92" t="s">
        <v>31</v>
      </c>
      <c r="L32" s="137" t="s">
        <v>468</v>
      </c>
    </row>
    <row r="33" spans="1:12" ht="15" customHeight="1" x14ac:dyDescent="0.3">
      <c r="A33" s="178"/>
      <c r="B33" s="293"/>
      <c r="C33" s="299" t="str">
        <f t="shared" si="0"/>
        <v>Système de protection contre le vol</v>
      </c>
      <c r="D33" s="426" t="s">
        <v>193</v>
      </c>
      <c r="E33" s="502"/>
      <c r="F33" s="503"/>
      <c r="G33" s="187"/>
      <c r="H33" s="187"/>
      <c r="I33" s="187"/>
      <c r="K33" s="92" t="s">
        <v>32</v>
      </c>
      <c r="L33" s="137" t="s">
        <v>469</v>
      </c>
    </row>
    <row r="34" spans="1:12" ht="22.5" customHeight="1" x14ac:dyDescent="0.3">
      <c r="A34" s="178"/>
      <c r="B34" s="293"/>
      <c r="C34" s="299" t="str">
        <f t="shared" si="0"/>
        <v>Marque / année / modèle de véhicule (table de groupes de véhicule)</v>
      </c>
      <c r="D34" s="426" t="s">
        <v>194</v>
      </c>
      <c r="E34" s="502"/>
      <c r="F34" s="503"/>
      <c r="G34" s="187"/>
      <c r="H34" s="187"/>
      <c r="I34" s="187"/>
      <c r="K34" s="92" t="s">
        <v>33</v>
      </c>
      <c r="L34" s="137" t="s">
        <v>470</v>
      </c>
    </row>
    <row r="35" spans="1:12" ht="15" customHeight="1" x14ac:dyDescent="0.3">
      <c r="A35" s="178"/>
      <c r="B35" s="293"/>
      <c r="C35" s="299" t="str">
        <f t="shared" si="0"/>
        <v>Couverture complète (chap, A, B et avenants)</v>
      </c>
      <c r="D35" s="426" t="s">
        <v>195</v>
      </c>
      <c r="E35" s="502"/>
      <c r="F35" s="503"/>
      <c r="G35" s="187"/>
      <c r="H35" s="187"/>
      <c r="I35" s="187"/>
      <c r="K35" s="92" t="s">
        <v>34</v>
      </c>
      <c r="L35" s="137" t="s">
        <v>471</v>
      </c>
    </row>
    <row r="36" spans="1:12" ht="15" customHeight="1" x14ac:dyDescent="0.3">
      <c r="A36" s="178"/>
      <c r="B36" s="293"/>
      <c r="C36" s="299" t="str">
        <f t="shared" si="0"/>
        <v xml:space="preserve">Pluralité de véhicules </v>
      </c>
      <c r="D36" s="426" t="s">
        <v>66</v>
      </c>
      <c r="E36" s="502"/>
      <c r="F36" s="503"/>
      <c r="G36" s="187"/>
      <c r="H36" s="187"/>
      <c r="I36" s="187"/>
      <c r="K36" s="92" t="s">
        <v>35</v>
      </c>
      <c r="L36" s="137" t="s">
        <v>472</v>
      </c>
    </row>
    <row r="37" spans="1:12" ht="15" customHeight="1" x14ac:dyDescent="0.3">
      <c r="A37" s="178"/>
      <c r="B37" s="293"/>
      <c r="C37" s="299" t="str">
        <f t="shared" si="0"/>
        <v>Renouvellements</v>
      </c>
      <c r="D37" s="426" t="s">
        <v>158</v>
      </c>
      <c r="E37" s="502"/>
      <c r="F37" s="503"/>
      <c r="G37" s="187"/>
      <c r="H37" s="187"/>
      <c r="I37" s="187"/>
      <c r="K37" s="92" t="s">
        <v>36</v>
      </c>
      <c r="L37" s="137" t="s">
        <v>473</v>
      </c>
    </row>
    <row r="38" spans="1:12" ht="15" customHeight="1" x14ac:dyDescent="0.3">
      <c r="A38" s="178"/>
      <c r="B38" s="293"/>
      <c r="C38" s="299" t="str">
        <f t="shared" si="0"/>
        <v>Pluralité de contrats (exemple : auto &amp; habitation)</v>
      </c>
      <c r="D38" s="426" t="s">
        <v>159</v>
      </c>
      <c r="E38" s="502"/>
      <c r="F38" s="503"/>
      <c r="G38" s="187"/>
      <c r="H38" s="187"/>
      <c r="I38" s="187"/>
      <c r="K38" s="92" t="s">
        <v>37</v>
      </c>
      <c r="L38" s="137" t="s">
        <v>474</v>
      </c>
    </row>
    <row r="39" spans="1:12" ht="15" customHeight="1" x14ac:dyDescent="0.3">
      <c r="A39" s="178"/>
      <c r="B39" s="293"/>
      <c r="C39" s="299" t="str">
        <f t="shared" si="0"/>
        <v>Agriculteurs</v>
      </c>
      <c r="D39" s="426" t="s">
        <v>160</v>
      </c>
      <c r="E39" s="502"/>
      <c r="F39" s="503"/>
      <c r="G39" s="187"/>
      <c r="H39" s="187"/>
      <c r="I39" s="187"/>
      <c r="K39" s="92" t="s">
        <v>38</v>
      </c>
      <c r="L39" s="137" t="s">
        <v>475</v>
      </c>
    </row>
    <row r="40" spans="1:12" ht="15" customHeight="1" x14ac:dyDescent="0.3">
      <c r="A40" s="178"/>
      <c r="B40" s="293"/>
      <c r="C40" s="299" t="str">
        <f t="shared" si="0"/>
        <v>Étudiants / jeunes à la maison</v>
      </c>
      <c r="D40" s="426" t="s">
        <v>161</v>
      </c>
      <c r="E40" s="502"/>
      <c r="F40" s="503"/>
      <c r="G40" s="187"/>
      <c r="H40" s="187"/>
      <c r="I40" s="187"/>
      <c r="K40" s="92" t="s">
        <v>39</v>
      </c>
      <c r="L40" s="137" t="s">
        <v>476</v>
      </c>
    </row>
    <row r="41" spans="1:12" ht="15" customHeight="1" x14ac:dyDescent="0.3">
      <c r="A41" s="178"/>
      <c r="B41" s="293"/>
      <c r="C41" s="299" t="str">
        <f t="shared" si="0"/>
        <v>Retraités</v>
      </c>
      <c r="D41" s="426" t="s">
        <v>162</v>
      </c>
      <c r="E41" s="502"/>
      <c r="F41" s="503"/>
      <c r="G41" s="187"/>
      <c r="H41" s="187"/>
      <c r="I41" s="187"/>
      <c r="K41" s="92" t="s">
        <v>40</v>
      </c>
      <c r="L41" s="137" t="s">
        <v>477</v>
      </c>
    </row>
    <row r="42" spans="1:12" ht="15" customHeight="1" x14ac:dyDescent="0.3">
      <c r="A42" s="178"/>
      <c r="B42" s="293"/>
      <c r="C42" s="299" t="str">
        <f t="shared" si="0"/>
        <v>Internet</v>
      </c>
      <c r="D42" s="426" t="s">
        <v>196</v>
      </c>
      <c r="E42" s="504"/>
      <c r="F42" s="505"/>
      <c r="G42" s="187"/>
      <c r="H42" s="187"/>
      <c r="I42" s="187"/>
      <c r="K42" s="92" t="s">
        <v>41</v>
      </c>
      <c r="L42" s="137" t="s">
        <v>41</v>
      </c>
    </row>
    <row r="43" spans="1:12" ht="15" customHeight="1" x14ac:dyDescent="0.3">
      <c r="A43" s="178"/>
      <c r="B43" s="293"/>
      <c r="C43" s="436" t="str">
        <f t="shared" si="0"/>
        <v>Autres critères ou rabais? Veuillez préciser.</v>
      </c>
      <c r="D43" s="35"/>
      <c r="E43" s="427"/>
      <c r="F43" s="428"/>
      <c r="G43" s="187"/>
      <c r="H43" s="187"/>
      <c r="I43" s="187"/>
      <c r="K43" s="92" t="s">
        <v>42</v>
      </c>
      <c r="L43" s="137" t="s">
        <v>478</v>
      </c>
    </row>
    <row r="44" spans="1:12" ht="15" customHeight="1" x14ac:dyDescent="0.3">
      <c r="A44" s="178"/>
      <c r="B44" s="293"/>
      <c r="C44" s="506"/>
      <c r="D44" s="438">
        <v>100</v>
      </c>
      <c r="E44" s="502"/>
      <c r="F44" s="503"/>
      <c r="G44" s="187"/>
      <c r="H44" s="187"/>
      <c r="I44" s="187"/>
    </row>
    <row r="45" spans="1:12" ht="15" customHeight="1" x14ac:dyDescent="0.3">
      <c r="A45" s="178"/>
      <c r="B45" s="293"/>
      <c r="C45" s="506"/>
      <c r="D45" s="438">
        <v>101</v>
      </c>
      <c r="E45" s="502"/>
      <c r="F45" s="503"/>
      <c r="G45" s="187"/>
      <c r="H45" s="187"/>
      <c r="I45" s="187"/>
    </row>
    <row r="46" spans="1:12" ht="15" customHeight="1" x14ac:dyDescent="0.3">
      <c r="A46" s="178"/>
      <c r="B46" s="293"/>
      <c r="C46" s="506"/>
      <c r="D46" s="438">
        <v>102</v>
      </c>
      <c r="E46" s="502"/>
      <c r="F46" s="503"/>
      <c r="G46" s="187"/>
      <c r="H46" s="187"/>
      <c r="I46" s="187"/>
    </row>
    <row r="47" spans="1:12" ht="15" customHeight="1" x14ac:dyDescent="0.3">
      <c r="A47" s="178"/>
      <c r="B47" s="293"/>
      <c r="C47" s="506"/>
      <c r="D47" s="438">
        <v>103</v>
      </c>
      <c r="E47" s="502"/>
      <c r="F47" s="503"/>
      <c r="G47" s="187"/>
      <c r="H47" s="187"/>
      <c r="I47" s="187"/>
    </row>
    <row r="48" spans="1:12" ht="15" customHeight="1" x14ac:dyDescent="0.3">
      <c r="A48" s="178"/>
      <c r="B48" s="293"/>
      <c r="C48" s="506"/>
      <c r="D48" s="438">
        <v>104</v>
      </c>
      <c r="E48" s="502"/>
      <c r="F48" s="503"/>
      <c r="G48" s="187"/>
      <c r="H48" s="187"/>
      <c r="I48" s="187"/>
    </row>
    <row r="49" spans="1:9" ht="15" customHeight="1" x14ac:dyDescent="0.3">
      <c r="A49" s="178"/>
      <c r="B49" s="293"/>
      <c r="C49" s="506"/>
      <c r="D49" s="438">
        <v>105</v>
      </c>
      <c r="E49" s="502"/>
      <c r="F49" s="503"/>
      <c r="G49" s="187"/>
      <c r="H49" s="187"/>
      <c r="I49" s="187"/>
    </row>
    <row r="50" spans="1:9" ht="15" customHeight="1" x14ac:dyDescent="0.3">
      <c r="A50" s="178"/>
      <c r="B50" s="293"/>
      <c r="C50" s="506"/>
      <c r="D50" s="438">
        <v>106</v>
      </c>
      <c r="E50" s="502"/>
      <c r="F50" s="503"/>
      <c r="G50" s="187"/>
      <c r="H50" s="187"/>
      <c r="I50" s="187"/>
    </row>
    <row r="51" spans="1:9" ht="15" customHeight="1" x14ac:dyDescent="0.3">
      <c r="A51" s="178"/>
      <c r="B51" s="293"/>
      <c r="C51" s="506"/>
      <c r="D51" s="438">
        <v>107</v>
      </c>
      <c r="E51" s="502"/>
      <c r="F51" s="503"/>
      <c r="G51" s="187"/>
      <c r="H51" s="187"/>
      <c r="I51" s="187"/>
    </row>
    <row r="52" spans="1:9" ht="15" customHeight="1" x14ac:dyDescent="0.3">
      <c r="A52" s="178"/>
      <c r="B52" s="293"/>
      <c r="C52" s="506"/>
      <c r="D52" s="438">
        <v>108</v>
      </c>
      <c r="E52" s="502"/>
      <c r="F52" s="503"/>
      <c r="G52" s="187"/>
      <c r="H52" s="187"/>
      <c r="I52" s="187"/>
    </row>
    <row r="53" spans="1:9" ht="15" customHeight="1" x14ac:dyDescent="0.3">
      <c r="A53" s="178"/>
      <c r="B53" s="293"/>
      <c r="C53" s="507"/>
      <c r="D53" s="438">
        <v>109</v>
      </c>
      <c r="E53" s="504"/>
      <c r="F53" s="505"/>
      <c r="G53" s="187"/>
      <c r="H53" s="187"/>
      <c r="I53" s="187"/>
    </row>
    <row r="55" spans="1:9" x14ac:dyDescent="0.3">
      <c r="A55" s="540" t="s">
        <v>680</v>
      </c>
      <c r="B55" s="540"/>
      <c r="C55" s="540"/>
      <c r="D55" s="540"/>
      <c r="E55" s="540"/>
      <c r="F55" s="540"/>
      <c r="G55" s="540"/>
      <c r="H55" s="540"/>
      <c r="I55" s="540"/>
    </row>
  </sheetData>
  <sheetProtection algorithmName="SHA-512" hashValue="QaGvBmBB3WiclSAIfADOK0DwXY0zqYy4sIvasM/zWRKTiHBy244AM+++FafqjOdGNwxOm7TTR6tuvpPWNt3Rjw==" saltValue="6C3dDEvMJiLTC/I7afzyYQ==" spinCount="100000" sheet="1" selectLockedCells="1"/>
  <mergeCells count="4">
    <mergeCell ref="E1:I1"/>
    <mergeCell ref="A3:I3"/>
    <mergeCell ref="C6:I6"/>
    <mergeCell ref="A55:I55"/>
  </mergeCells>
  <pageMargins left="0.7" right="0.7" top="0.75" bottom="0.75" header="0.3" footer="0.3"/>
  <pageSetup scale="7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19"/>
  <dimension ref="A1:Q55"/>
  <sheetViews>
    <sheetView workbookViewId="0">
      <selection activeCell="C6" sqref="C6:I6"/>
    </sheetView>
  </sheetViews>
  <sheetFormatPr baseColWidth="10" defaultColWidth="11" defaultRowHeight="14" outlineLevelCol="1" x14ac:dyDescent="0.3"/>
  <cols>
    <col min="1" max="1" width="2.75" style="137" customWidth="1"/>
    <col min="2" max="2" width="0.83203125" style="137" customWidth="1"/>
    <col min="3" max="3" width="39.33203125" style="137" customWidth="1"/>
    <col min="4" max="4" width="3.5" style="137" bestFit="1" customWidth="1"/>
    <col min="5" max="9" width="11.33203125" style="137" customWidth="1"/>
    <col min="10" max="10" width="11" style="137"/>
    <col min="11" max="11" width="72.33203125" style="137" hidden="1" customWidth="1" outlineLevel="1"/>
    <col min="12" max="12" width="58.75" style="137" hidden="1" customWidth="1" outlineLevel="1"/>
    <col min="13" max="15" width="11" style="137" hidden="1" customWidth="1" outlineLevel="1"/>
    <col min="16" max="16" width="14.58203125" style="137" hidden="1" customWidth="1" outlineLevel="1"/>
    <col min="17" max="17" width="11" style="137" collapsed="1"/>
    <col min="18" max="16384" width="11" style="137"/>
  </cols>
  <sheetData>
    <row r="1" spans="1:16" ht="24" customHeight="1" x14ac:dyDescent="0.3">
      <c r="A1" s="376" t="s">
        <v>286</v>
      </c>
      <c r="B1" s="156"/>
      <c r="C1" s="206" t="str">
        <f>+IF(Langage=0,K1,L1)</f>
        <v>Nom de l'assureur :</v>
      </c>
      <c r="D1" s="144"/>
      <c r="E1" s="594">
        <f>'100'!B10</f>
        <v>0</v>
      </c>
      <c r="F1" s="595"/>
      <c r="G1" s="595"/>
      <c r="H1" s="595"/>
      <c r="I1" s="596"/>
      <c r="K1" s="137" t="s">
        <v>444</v>
      </c>
      <c r="L1" s="137" t="s">
        <v>294</v>
      </c>
    </row>
    <row r="2" spans="1:16" ht="24" customHeight="1" x14ac:dyDescent="0.3">
      <c r="A2" s="159"/>
      <c r="B2" s="19"/>
      <c r="C2" s="19"/>
      <c r="D2" s="19"/>
      <c r="E2" s="183"/>
      <c r="F2" s="19"/>
      <c r="G2" s="156"/>
      <c r="H2" s="156"/>
      <c r="I2" s="156"/>
    </row>
    <row r="3" spans="1:16" ht="40" customHeight="1" x14ac:dyDescent="0.3">
      <c r="A3" s="561" t="str">
        <f>+IF(Langage=0,K3,L3)</f>
        <v>VÉHICULES UTILITAIRES
(tarifées par véhicule)</v>
      </c>
      <c r="B3" s="561"/>
      <c r="C3" s="561"/>
      <c r="D3" s="561"/>
      <c r="E3" s="561"/>
      <c r="F3" s="561"/>
      <c r="G3" s="561"/>
      <c r="H3" s="561"/>
      <c r="I3" s="561"/>
      <c r="K3" s="181" t="s">
        <v>651</v>
      </c>
      <c r="L3" s="181" t="s">
        <v>652</v>
      </c>
    </row>
    <row r="4" spans="1:16" ht="24" customHeight="1" x14ac:dyDescent="0.3">
      <c r="A4" s="159"/>
      <c r="B4" s="19"/>
      <c r="C4" s="19"/>
      <c r="D4" s="19"/>
      <c r="E4" s="183"/>
      <c r="F4" s="19"/>
      <c r="G4" s="156"/>
      <c r="H4" s="156"/>
      <c r="I4" s="156"/>
    </row>
    <row r="5" spans="1:16" ht="15" customHeight="1" x14ac:dyDescent="0.3">
      <c r="A5" s="159"/>
      <c r="B5" s="273"/>
      <c r="C5" s="188" t="str">
        <f>+IF(Langage=0,K5,L5)</f>
        <v>Commentaire :</v>
      </c>
      <c r="D5" s="189"/>
      <c r="E5" s="183"/>
      <c r="F5" s="161"/>
      <c r="G5" s="19"/>
      <c r="H5" s="19"/>
      <c r="I5" s="19"/>
      <c r="K5" s="202" t="s">
        <v>106</v>
      </c>
      <c r="L5" s="137" t="s">
        <v>353</v>
      </c>
    </row>
    <row r="6" spans="1:16" ht="24" customHeight="1" x14ac:dyDescent="0.3">
      <c r="A6" s="24" t="s">
        <v>683</v>
      </c>
      <c r="B6" s="273"/>
      <c r="C6" s="612"/>
      <c r="D6" s="613"/>
      <c r="E6" s="613"/>
      <c r="F6" s="613"/>
      <c r="G6" s="613"/>
      <c r="H6" s="613"/>
      <c r="I6" s="615"/>
    </row>
    <row r="7" spans="1:16" ht="24" customHeight="1" x14ac:dyDescent="0.3">
      <c r="A7" s="159"/>
      <c r="B7" s="273"/>
      <c r="C7" s="377"/>
      <c r="D7" s="377"/>
      <c r="E7" s="377"/>
      <c r="F7" s="377"/>
      <c r="G7" s="19"/>
      <c r="H7" s="19"/>
      <c r="I7" s="156"/>
    </row>
    <row r="8" spans="1:16" ht="15" customHeight="1" x14ac:dyDescent="0.3">
      <c r="A8" s="167" t="s">
        <v>10</v>
      </c>
      <c r="B8" s="307"/>
      <c r="C8" s="308" t="str">
        <f>+IF(Langage=0,K8,L8)</f>
        <v>CRITÈRES DE TARIFICATION</v>
      </c>
      <c r="D8" s="309"/>
      <c r="E8" s="296"/>
      <c r="F8" s="170"/>
      <c r="G8" s="310"/>
      <c r="H8" s="310"/>
      <c r="I8" s="310"/>
      <c r="K8" s="91" t="s">
        <v>11</v>
      </c>
      <c r="L8" s="137" t="s">
        <v>447</v>
      </c>
    </row>
    <row r="9" spans="1:16" ht="12.65" customHeight="1" x14ac:dyDescent="0.3">
      <c r="A9" s="159"/>
      <c r="B9" s="182"/>
      <c r="C9" s="160"/>
      <c r="D9" s="160"/>
      <c r="E9" s="183"/>
      <c r="F9" s="19"/>
      <c r="G9" s="156"/>
      <c r="H9" s="156"/>
      <c r="I9" s="156"/>
    </row>
    <row r="10" spans="1:16" ht="15" customHeight="1" x14ac:dyDescent="0.3">
      <c r="A10" s="159"/>
      <c r="B10" s="182"/>
      <c r="C10" s="378" t="str">
        <f>+IF(Langage=0,K10,L10)</f>
        <v>Identifier par un X les critères utilisés pour la tarification des véhicules utilitaires</v>
      </c>
      <c r="D10" s="162"/>
      <c r="E10" s="162"/>
      <c r="F10" s="162"/>
      <c r="G10" s="162"/>
      <c r="H10" s="156"/>
      <c r="I10" s="156"/>
      <c r="K10" s="311" t="s">
        <v>654</v>
      </c>
      <c r="L10" s="137" t="s">
        <v>653</v>
      </c>
    </row>
    <row r="11" spans="1:16" ht="15" customHeight="1" x14ac:dyDescent="0.3">
      <c r="A11" s="159"/>
      <c r="B11" s="182"/>
      <c r="C11" s="379" t="str">
        <f>+IF(Langage=0,K11,L11)</f>
        <v>ET</v>
      </c>
      <c r="D11" s="171"/>
      <c r="E11" s="162"/>
      <c r="F11" s="162"/>
      <c r="G11" s="156"/>
      <c r="H11" s="156"/>
      <c r="I11" s="156"/>
      <c r="K11" s="77" t="s">
        <v>13</v>
      </c>
      <c r="L11" s="137" t="s">
        <v>363</v>
      </c>
    </row>
    <row r="12" spans="1:16" ht="15" customHeight="1" x14ac:dyDescent="0.3">
      <c r="A12" s="159"/>
      <c r="B12" s="19"/>
      <c r="C12" s="378" t="str">
        <f>+IF(Langage=0,K12,L12)</f>
        <v>Indiquer si ce critère a été modifié au cours de l'année (excluant les modifications apportées aux tarifs)</v>
      </c>
      <c r="D12" s="162"/>
      <c r="E12" s="162"/>
      <c r="F12" s="162"/>
      <c r="G12" s="162"/>
      <c r="H12" s="162"/>
      <c r="I12" s="156"/>
      <c r="K12" s="311" t="s">
        <v>14</v>
      </c>
      <c r="L12" s="137" t="s">
        <v>449</v>
      </c>
    </row>
    <row r="13" spans="1:16" ht="12.65" customHeight="1" x14ac:dyDescent="0.3">
      <c r="A13" s="159"/>
      <c r="B13" s="19"/>
      <c r="C13" s="19"/>
      <c r="D13" s="19"/>
      <c r="E13" s="183"/>
      <c r="F13" s="19"/>
      <c r="G13" s="156"/>
      <c r="H13" s="156"/>
      <c r="I13" s="156"/>
    </row>
    <row r="14" spans="1:16" ht="22.5" customHeight="1" x14ac:dyDescent="0.3">
      <c r="A14" s="178"/>
      <c r="B14" s="216"/>
      <c r="C14" s="101" t="str">
        <f>+IF(Langage=0,K14,L14)</f>
        <v>CRITÈRES DE TARIFICATION</v>
      </c>
      <c r="D14" s="32"/>
      <c r="E14" s="450" t="str">
        <f>+IF(Langage=0,M14,N14)</f>
        <v>Utilisé ?</v>
      </c>
      <c r="F14" s="107" t="str">
        <f>+IF(Langage=0,O14,P14)</f>
        <v>Modifié en 2023 ?</v>
      </c>
      <c r="G14" s="327"/>
      <c r="H14" s="327"/>
      <c r="I14" s="327"/>
      <c r="K14" s="105" t="s">
        <v>11</v>
      </c>
      <c r="L14" s="137" t="s">
        <v>447</v>
      </c>
      <c r="M14" s="105" t="s">
        <v>15</v>
      </c>
      <c r="N14" s="137" t="s">
        <v>450</v>
      </c>
      <c r="O14" s="106" t="str">
        <f>"Modifié en "&amp;_AF&amp;" ?"</f>
        <v>Modifié en 2023 ?</v>
      </c>
      <c r="P14" s="314" t="str">
        <f>"Change in "&amp;_AF&amp;"?"</f>
        <v>Change in 2023?</v>
      </c>
    </row>
    <row r="15" spans="1:16" ht="22.5" customHeight="1" x14ac:dyDescent="0.3">
      <c r="A15" s="178"/>
      <c r="B15" s="216"/>
      <c r="C15" s="33"/>
      <c r="D15" s="58"/>
      <c r="E15" s="414" t="s">
        <v>107</v>
      </c>
      <c r="F15" s="414" t="s">
        <v>108</v>
      </c>
      <c r="G15" s="327"/>
      <c r="H15" s="327"/>
      <c r="I15" s="327"/>
    </row>
    <row r="16" spans="1:16" ht="15" customHeight="1" x14ac:dyDescent="0.3">
      <c r="A16" s="178"/>
      <c r="B16" s="293"/>
      <c r="C16" s="378" t="str">
        <f t="shared" ref="C16:C43" si="0">+IF(Langage=0,K16,L16)</f>
        <v>Âge</v>
      </c>
      <c r="D16" s="426" t="s">
        <v>64</v>
      </c>
      <c r="E16" s="502"/>
      <c r="F16" s="503"/>
      <c r="G16" s="187"/>
      <c r="H16" s="187"/>
      <c r="I16" s="187"/>
      <c r="K16" s="92" t="s">
        <v>16</v>
      </c>
      <c r="L16" s="137" t="s">
        <v>452</v>
      </c>
    </row>
    <row r="17" spans="1:12" ht="15" customHeight="1" x14ac:dyDescent="0.3">
      <c r="A17" s="178"/>
      <c r="B17" s="293"/>
      <c r="C17" s="378" t="str">
        <f t="shared" si="0"/>
        <v>Sexe</v>
      </c>
      <c r="D17" s="426" t="s">
        <v>157</v>
      </c>
      <c r="E17" s="502"/>
      <c r="F17" s="503"/>
      <c r="G17" s="187"/>
      <c r="H17" s="187"/>
      <c r="I17" s="187"/>
      <c r="K17" s="92" t="s">
        <v>17</v>
      </c>
      <c r="L17" s="137" t="s">
        <v>453</v>
      </c>
    </row>
    <row r="18" spans="1:12" ht="15" customHeight="1" x14ac:dyDescent="0.3">
      <c r="A18" s="178"/>
      <c r="B18" s="293"/>
      <c r="C18" s="378" t="str">
        <f t="shared" si="0"/>
        <v>État civil</v>
      </c>
      <c r="D18" s="426" t="s">
        <v>180</v>
      </c>
      <c r="E18" s="502"/>
      <c r="F18" s="503"/>
      <c r="G18" s="187"/>
      <c r="H18" s="187"/>
      <c r="I18" s="187"/>
      <c r="K18" s="92" t="s">
        <v>18</v>
      </c>
      <c r="L18" s="137" t="s">
        <v>454</v>
      </c>
    </row>
    <row r="19" spans="1:12" ht="15" customHeight="1" x14ac:dyDescent="0.3">
      <c r="A19" s="178"/>
      <c r="B19" s="293"/>
      <c r="C19" s="378" t="str">
        <f t="shared" si="0"/>
        <v>Pointage de stabilité financière (Credit Scoring)</v>
      </c>
      <c r="D19" s="426" t="s">
        <v>181</v>
      </c>
      <c r="E19" s="502"/>
      <c r="F19" s="503"/>
      <c r="G19" s="187"/>
      <c r="H19" s="187"/>
      <c r="I19" s="187"/>
      <c r="K19" s="92" t="s">
        <v>451</v>
      </c>
      <c r="L19" s="137" t="s">
        <v>455</v>
      </c>
    </row>
    <row r="20" spans="1:12" ht="22.5" customHeight="1" x14ac:dyDescent="0.3">
      <c r="A20" s="178"/>
      <c r="B20" s="293"/>
      <c r="C20" s="378" t="str">
        <f t="shared" si="0"/>
        <v>Permis de conduire (type de permis : apprenti, probatoire, permanent, etc.)</v>
      </c>
      <c r="D20" s="426" t="s">
        <v>182</v>
      </c>
      <c r="E20" s="502"/>
      <c r="F20" s="503"/>
      <c r="G20" s="187"/>
      <c r="H20" s="187"/>
      <c r="I20" s="187"/>
      <c r="K20" s="92" t="s">
        <v>19</v>
      </c>
      <c r="L20" s="137" t="s">
        <v>456</v>
      </c>
    </row>
    <row r="21" spans="1:12" ht="15" customHeight="1" x14ac:dyDescent="0.3">
      <c r="A21" s="178"/>
      <c r="B21" s="293"/>
      <c r="C21" s="378" t="str">
        <f t="shared" si="0"/>
        <v>Cours de conduite</v>
      </c>
      <c r="D21" s="426" t="s">
        <v>183</v>
      </c>
      <c r="E21" s="502"/>
      <c r="F21" s="503"/>
      <c r="G21" s="187"/>
      <c r="H21" s="187"/>
      <c r="I21" s="187"/>
      <c r="K21" s="92" t="s">
        <v>20</v>
      </c>
      <c r="L21" s="137" t="s">
        <v>457</v>
      </c>
    </row>
    <row r="22" spans="1:12" ht="22.5" customHeight="1" x14ac:dyDescent="0.3">
      <c r="A22" s="178"/>
      <c r="B22" s="293"/>
      <c r="C22" s="378" t="str">
        <f t="shared" si="0"/>
        <v>Expérience de conduite  (nombre d'années de détention d'un permis de conduire)</v>
      </c>
      <c r="D22" s="426" t="s">
        <v>184</v>
      </c>
      <c r="E22" s="502"/>
      <c r="F22" s="503"/>
      <c r="G22" s="187"/>
      <c r="H22" s="187"/>
      <c r="I22" s="187"/>
      <c r="K22" s="92" t="s">
        <v>21</v>
      </c>
      <c r="L22" s="137" t="s">
        <v>458</v>
      </c>
    </row>
    <row r="23" spans="1:12" ht="15" customHeight="1" x14ac:dyDescent="0.3">
      <c r="A23" s="178"/>
      <c r="B23" s="293"/>
      <c r="C23" s="378" t="str">
        <f t="shared" si="0"/>
        <v>Expérience d’infractions / condamnations</v>
      </c>
      <c r="D23" s="426" t="s">
        <v>185</v>
      </c>
      <c r="E23" s="502"/>
      <c r="F23" s="503"/>
      <c r="G23" s="187"/>
      <c r="H23" s="187"/>
      <c r="I23" s="187"/>
      <c r="K23" s="92" t="s">
        <v>22</v>
      </c>
      <c r="L23" s="137" t="s">
        <v>459</v>
      </c>
    </row>
    <row r="24" spans="1:12" ht="15" customHeight="1" x14ac:dyDescent="0.3">
      <c r="A24" s="178"/>
      <c r="B24" s="293"/>
      <c r="C24" s="378" t="str">
        <f t="shared" si="0"/>
        <v>Accidents responsables</v>
      </c>
      <c r="D24" s="426" t="s">
        <v>186</v>
      </c>
      <c r="E24" s="502"/>
      <c r="F24" s="503"/>
      <c r="G24" s="187"/>
      <c r="H24" s="187"/>
      <c r="I24" s="187"/>
      <c r="K24" s="92" t="s">
        <v>23</v>
      </c>
      <c r="L24" s="137" t="s">
        <v>460</v>
      </c>
    </row>
    <row r="25" spans="1:12" ht="15" customHeight="1" x14ac:dyDescent="0.3">
      <c r="A25" s="178"/>
      <c r="B25" s="293"/>
      <c r="C25" s="378" t="str">
        <f t="shared" si="0"/>
        <v xml:space="preserve">Accidents non-responsables    </v>
      </c>
      <c r="D25" s="426" t="s">
        <v>187</v>
      </c>
      <c r="E25" s="502"/>
      <c r="F25" s="503"/>
      <c r="G25" s="187"/>
      <c r="H25" s="187"/>
      <c r="I25" s="187"/>
      <c r="K25" s="92" t="s">
        <v>24</v>
      </c>
      <c r="L25" s="137" t="s">
        <v>461</v>
      </c>
    </row>
    <row r="26" spans="1:12" ht="15" customHeight="1" x14ac:dyDescent="0.3">
      <c r="A26" s="178"/>
      <c r="B26" s="293"/>
      <c r="C26" s="378" t="str">
        <f t="shared" si="0"/>
        <v>Autres sinistres</v>
      </c>
      <c r="D26" s="426" t="s">
        <v>65</v>
      </c>
      <c r="E26" s="502"/>
      <c r="F26" s="503"/>
      <c r="G26" s="187"/>
      <c r="H26" s="187"/>
      <c r="I26" s="187"/>
      <c r="K26" s="92" t="s">
        <v>25</v>
      </c>
      <c r="L26" s="137" t="s">
        <v>462</v>
      </c>
    </row>
    <row r="27" spans="1:12" ht="15" customHeight="1" x14ac:dyDescent="0.3">
      <c r="A27" s="178"/>
      <c r="B27" s="293"/>
      <c r="C27" s="378" t="str">
        <f t="shared" si="0"/>
        <v>Profession / occupation / membre d'un groupe</v>
      </c>
      <c r="D27" s="426" t="s">
        <v>173</v>
      </c>
      <c r="E27" s="502"/>
      <c r="F27" s="503"/>
      <c r="G27" s="187"/>
      <c r="H27" s="187"/>
      <c r="I27" s="187"/>
      <c r="K27" s="92" t="s">
        <v>26</v>
      </c>
      <c r="L27" s="137" t="s">
        <v>463</v>
      </c>
    </row>
    <row r="28" spans="1:12" ht="15" customHeight="1" x14ac:dyDescent="0.3">
      <c r="A28" s="178"/>
      <c r="B28" s="293"/>
      <c r="C28" s="378" t="str">
        <f t="shared" si="0"/>
        <v>Conducteur occasionnel</v>
      </c>
      <c r="D28" s="426" t="s">
        <v>188</v>
      </c>
      <c r="E28" s="502"/>
      <c r="F28" s="503"/>
      <c r="G28" s="187"/>
      <c r="H28" s="187"/>
      <c r="I28" s="187"/>
      <c r="K28" s="92" t="s">
        <v>27</v>
      </c>
      <c r="L28" s="137" t="s">
        <v>464</v>
      </c>
    </row>
    <row r="29" spans="1:12" ht="15" customHeight="1" x14ac:dyDescent="0.3">
      <c r="A29" s="178"/>
      <c r="B29" s="293"/>
      <c r="C29" s="378" t="str">
        <f t="shared" si="0"/>
        <v>Localisation</v>
      </c>
      <c r="D29" s="426" t="s">
        <v>189</v>
      </c>
      <c r="E29" s="502"/>
      <c r="F29" s="503"/>
      <c r="G29" s="187"/>
      <c r="H29" s="187"/>
      <c r="I29" s="187"/>
      <c r="K29" s="92" t="s">
        <v>28</v>
      </c>
      <c r="L29" s="137" t="s">
        <v>465</v>
      </c>
    </row>
    <row r="30" spans="1:12" ht="15" customHeight="1" x14ac:dyDescent="0.3">
      <c r="A30" s="178"/>
      <c r="B30" s="293"/>
      <c r="C30" s="378" t="str">
        <f t="shared" si="0"/>
        <v>Utilisation du véhicule</v>
      </c>
      <c r="D30" s="426" t="s">
        <v>190</v>
      </c>
      <c r="E30" s="502"/>
      <c r="F30" s="503"/>
      <c r="G30" s="187"/>
      <c r="H30" s="187"/>
      <c r="I30" s="187"/>
      <c r="K30" s="92" t="s">
        <v>29</v>
      </c>
      <c r="L30" s="137" t="s">
        <v>466</v>
      </c>
    </row>
    <row r="31" spans="1:12" ht="15" customHeight="1" x14ac:dyDescent="0.3">
      <c r="A31" s="178"/>
      <c r="B31" s="293"/>
      <c r="C31" s="378" t="str">
        <f t="shared" si="0"/>
        <v>Kilométrage</v>
      </c>
      <c r="D31" s="426" t="s">
        <v>191</v>
      </c>
      <c r="E31" s="502"/>
      <c r="F31" s="503"/>
      <c r="G31" s="187"/>
      <c r="H31" s="187"/>
      <c r="I31" s="187"/>
      <c r="K31" s="92" t="s">
        <v>30</v>
      </c>
      <c r="L31" s="137" t="s">
        <v>467</v>
      </c>
    </row>
    <row r="32" spans="1:12" ht="15" customHeight="1" x14ac:dyDescent="0.3">
      <c r="A32" s="178"/>
      <c r="B32" s="293"/>
      <c r="C32" s="378" t="str">
        <f t="shared" si="0"/>
        <v>Utilisation hors Québec</v>
      </c>
      <c r="D32" s="426" t="s">
        <v>192</v>
      </c>
      <c r="E32" s="502"/>
      <c r="F32" s="503"/>
      <c r="G32" s="187"/>
      <c r="H32" s="187"/>
      <c r="I32" s="187"/>
      <c r="K32" s="92" t="s">
        <v>31</v>
      </c>
      <c r="L32" s="137" t="s">
        <v>468</v>
      </c>
    </row>
    <row r="33" spans="1:12" ht="15" customHeight="1" x14ac:dyDescent="0.3">
      <c r="A33" s="178"/>
      <c r="B33" s="293"/>
      <c r="C33" s="378" t="str">
        <f t="shared" si="0"/>
        <v>Système de protection contre le vol</v>
      </c>
      <c r="D33" s="426" t="s">
        <v>193</v>
      </c>
      <c r="E33" s="502"/>
      <c r="F33" s="503"/>
      <c r="G33" s="187"/>
      <c r="H33" s="187"/>
      <c r="I33" s="187"/>
      <c r="K33" s="92" t="s">
        <v>32</v>
      </c>
      <c r="L33" s="137" t="s">
        <v>469</v>
      </c>
    </row>
    <row r="34" spans="1:12" ht="22.5" customHeight="1" x14ac:dyDescent="0.3">
      <c r="A34" s="178"/>
      <c r="B34" s="293"/>
      <c r="C34" s="378" t="str">
        <f t="shared" si="0"/>
        <v>Marque / année / modèle de véhicule (table de groupes de véhicule)</v>
      </c>
      <c r="D34" s="426" t="s">
        <v>194</v>
      </c>
      <c r="E34" s="502"/>
      <c r="F34" s="503"/>
      <c r="G34" s="187"/>
      <c r="H34" s="187"/>
      <c r="I34" s="187"/>
      <c r="K34" s="92" t="s">
        <v>33</v>
      </c>
      <c r="L34" s="137" t="s">
        <v>470</v>
      </c>
    </row>
    <row r="35" spans="1:12" ht="15" customHeight="1" x14ac:dyDescent="0.3">
      <c r="A35" s="178"/>
      <c r="B35" s="293"/>
      <c r="C35" s="378" t="str">
        <f t="shared" si="0"/>
        <v>Couverture complète (chap, A, B et avenants)</v>
      </c>
      <c r="D35" s="426" t="s">
        <v>195</v>
      </c>
      <c r="E35" s="502"/>
      <c r="F35" s="503"/>
      <c r="G35" s="187"/>
      <c r="H35" s="187"/>
      <c r="I35" s="187"/>
      <c r="K35" s="92" t="s">
        <v>34</v>
      </c>
      <c r="L35" s="137" t="s">
        <v>471</v>
      </c>
    </row>
    <row r="36" spans="1:12" ht="15" customHeight="1" x14ac:dyDescent="0.3">
      <c r="A36" s="178"/>
      <c r="B36" s="293"/>
      <c r="C36" s="378" t="str">
        <f t="shared" si="0"/>
        <v xml:space="preserve">Pluralité de véhicules </v>
      </c>
      <c r="D36" s="426" t="s">
        <v>66</v>
      </c>
      <c r="E36" s="502"/>
      <c r="F36" s="503"/>
      <c r="G36" s="187"/>
      <c r="H36" s="187"/>
      <c r="I36" s="187"/>
      <c r="K36" s="92" t="s">
        <v>35</v>
      </c>
      <c r="L36" s="137" t="s">
        <v>472</v>
      </c>
    </row>
    <row r="37" spans="1:12" ht="15" customHeight="1" x14ac:dyDescent="0.3">
      <c r="A37" s="178"/>
      <c r="B37" s="293"/>
      <c r="C37" s="378" t="str">
        <f t="shared" si="0"/>
        <v>Renouvellements</v>
      </c>
      <c r="D37" s="426" t="s">
        <v>158</v>
      </c>
      <c r="E37" s="502"/>
      <c r="F37" s="503"/>
      <c r="G37" s="187"/>
      <c r="H37" s="187"/>
      <c r="I37" s="187"/>
      <c r="K37" s="92" t="s">
        <v>36</v>
      </c>
      <c r="L37" s="137" t="s">
        <v>473</v>
      </c>
    </row>
    <row r="38" spans="1:12" ht="15" customHeight="1" x14ac:dyDescent="0.3">
      <c r="A38" s="178"/>
      <c r="B38" s="293"/>
      <c r="C38" s="378" t="str">
        <f t="shared" si="0"/>
        <v>Pluralité de contrats (exemple : auto &amp; habitation)</v>
      </c>
      <c r="D38" s="426" t="s">
        <v>159</v>
      </c>
      <c r="E38" s="502"/>
      <c r="F38" s="503"/>
      <c r="G38" s="187"/>
      <c r="H38" s="187"/>
      <c r="I38" s="187"/>
      <c r="K38" s="92" t="s">
        <v>37</v>
      </c>
      <c r="L38" s="137" t="s">
        <v>474</v>
      </c>
    </row>
    <row r="39" spans="1:12" ht="15" customHeight="1" x14ac:dyDescent="0.3">
      <c r="A39" s="178"/>
      <c r="B39" s="293"/>
      <c r="C39" s="378" t="str">
        <f t="shared" si="0"/>
        <v>Agriculteurs</v>
      </c>
      <c r="D39" s="426" t="s">
        <v>160</v>
      </c>
      <c r="E39" s="502"/>
      <c r="F39" s="503"/>
      <c r="G39" s="187"/>
      <c r="H39" s="187"/>
      <c r="I39" s="187"/>
      <c r="K39" s="92" t="s">
        <v>38</v>
      </c>
      <c r="L39" s="137" t="s">
        <v>475</v>
      </c>
    </row>
    <row r="40" spans="1:12" ht="15" customHeight="1" x14ac:dyDescent="0.3">
      <c r="A40" s="178"/>
      <c r="B40" s="293"/>
      <c r="C40" s="378" t="str">
        <f t="shared" si="0"/>
        <v>Étudiants / jeunes à la maison</v>
      </c>
      <c r="D40" s="426" t="s">
        <v>161</v>
      </c>
      <c r="E40" s="502"/>
      <c r="F40" s="503"/>
      <c r="G40" s="187"/>
      <c r="H40" s="187"/>
      <c r="I40" s="187"/>
      <c r="K40" s="92" t="s">
        <v>39</v>
      </c>
      <c r="L40" s="137" t="s">
        <v>476</v>
      </c>
    </row>
    <row r="41" spans="1:12" ht="15" customHeight="1" x14ac:dyDescent="0.3">
      <c r="A41" s="178"/>
      <c r="B41" s="293"/>
      <c r="C41" s="378" t="str">
        <f t="shared" si="0"/>
        <v>Retraités</v>
      </c>
      <c r="D41" s="426" t="s">
        <v>162</v>
      </c>
      <c r="E41" s="502"/>
      <c r="F41" s="503"/>
      <c r="G41" s="187"/>
      <c r="H41" s="187"/>
      <c r="I41" s="187"/>
      <c r="K41" s="92" t="s">
        <v>40</v>
      </c>
      <c r="L41" s="137" t="s">
        <v>477</v>
      </c>
    </row>
    <row r="42" spans="1:12" ht="15" customHeight="1" x14ac:dyDescent="0.3">
      <c r="A42" s="178"/>
      <c r="B42" s="293"/>
      <c r="C42" s="378" t="str">
        <f t="shared" si="0"/>
        <v>Internet</v>
      </c>
      <c r="D42" s="426" t="s">
        <v>196</v>
      </c>
      <c r="E42" s="504"/>
      <c r="F42" s="505"/>
      <c r="G42" s="187"/>
      <c r="H42" s="187"/>
      <c r="I42" s="187"/>
      <c r="K42" s="92" t="s">
        <v>41</v>
      </c>
      <c r="L42" s="137" t="s">
        <v>41</v>
      </c>
    </row>
    <row r="43" spans="1:12" ht="15" customHeight="1" x14ac:dyDescent="0.3">
      <c r="A43" s="178"/>
      <c r="B43" s="293"/>
      <c r="C43" s="436" t="str">
        <f t="shared" si="0"/>
        <v>Autres critères ou rabais? Veuillez préciser.</v>
      </c>
      <c r="D43" s="35"/>
      <c r="E43" s="427"/>
      <c r="F43" s="428"/>
      <c r="G43" s="187"/>
      <c r="H43" s="187"/>
      <c r="I43" s="187"/>
      <c r="K43" s="92" t="s">
        <v>42</v>
      </c>
      <c r="L43" s="137" t="s">
        <v>478</v>
      </c>
    </row>
    <row r="44" spans="1:12" ht="15" customHeight="1" x14ac:dyDescent="0.3">
      <c r="A44" s="178"/>
      <c r="B44" s="293"/>
      <c r="C44" s="506"/>
      <c r="D44" s="438">
        <v>100</v>
      </c>
      <c r="E44" s="502"/>
      <c r="F44" s="503"/>
      <c r="G44" s="187"/>
      <c r="H44" s="187"/>
      <c r="I44" s="187"/>
    </row>
    <row r="45" spans="1:12" ht="15" customHeight="1" x14ac:dyDescent="0.3">
      <c r="A45" s="178"/>
      <c r="B45" s="293"/>
      <c r="C45" s="506"/>
      <c r="D45" s="438">
        <v>101</v>
      </c>
      <c r="E45" s="502"/>
      <c r="F45" s="503"/>
      <c r="G45" s="187"/>
      <c r="H45" s="187"/>
      <c r="I45" s="187"/>
    </row>
    <row r="46" spans="1:12" ht="15" customHeight="1" x14ac:dyDescent="0.3">
      <c r="A46" s="178"/>
      <c r="B46" s="293"/>
      <c r="C46" s="506"/>
      <c r="D46" s="438">
        <v>102</v>
      </c>
      <c r="E46" s="502"/>
      <c r="F46" s="503"/>
      <c r="G46" s="187"/>
      <c r="H46" s="187"/>
      <c r="I46" s="187"/>
    </row>
    <row r="47" spans="1:12" ht="15" customHeight="1" x14ac:dyDescent="0.3">
      <c r="A47" s="178"/>
      <c r="B47" s="293"/>
      <c r="C47" s="506"/>
      <c r="D47" s="438">
        <v>103</v>
      </c>
      <c r="E47" s="502"/>
      <c r="F47" s="503"/>
      <c r="G47" s="187"/>
      <c r="H47" s="187"/>
      <c r="I47" s="187"/>
    </row>
    <row r="48" spans="1:12" ht="15" customHeight="1" x14ac:dyDescent="0.3">
      <c r="A48" s="178"/>
      <c r="B48" s="293"/>
      <c r="C48" s="506"/>
      <c r="D48" s="438">
        <v>104</v>
      </c>
      <c r="E48" s="502"/>
      <c r="F48" s="503"/>
      <c r="G48" s="187"/>
      <c r="H48" s="187"/>
      <c r="I48" s="187"/>
    </row>
    <row r="49" spans="1:9" ht="15" customHeight="1" x14ac:dyDescent="0.3">
      <c r="A49" s="178"/>
      <c r="B49" s="293"/>
      <c r="C49" s="506"/>
      <c r="D49" s="438">
        <v>105</v>
      </c>
      <c r="E49" s="502"/>
      <c r="F49" s="503"/>
      <c r="G49" s="187"/>
      <c r="H49" s="187"/>
      <c r="I49" s="187"/>
    </row>
    <row r="50" spans="1:9" ht="15" customHeight="1" x14ac:dyDescent="0.3">
      <c r="A50" s="178"/>
      <c r="B50" s="293"/>
      <c r="C50" s="506"/>
      <c r="D50" s="438">
        <v>106</v>
      </c>
      <c r="E50" s="502"/>
      <c r="F50" s="503"/>
      <c r="G50" s="187"/>
      <c r="H50" s="187"/>
      <c r="I50" s="187"/>
    </row>
    <row r="51" spans="1:9" ht="15" customHeight="1" x14ac:dyDescent="0.3">
      <c r="A51" s="178"/>
      <c r="B51" s="293"/>
      <c r="C51" s="506"/>
      <c r="D51" s="438">
        <v>107</v>
      </c>
      <c r="E51" s="502"/>
      <c r="F51" s="503"/>
      <c r="G51" s="187"/>
      <c r="H51" s="187"/>
      <c r="I51" s="187"/>
    </row>
    <row r="52" spans="1:9" ht="15" customHeight="1" x14ac:dyDescent="0.3">
      <c r="A52" s="178"/>
      <c r="B52" s="293"/>
      <c r="C52" s="506"/>
      <c r="D52" s="438">
        <v>108</v>
      </c>
      <c r="E52" s="502"/>
      <c r="F52" s="503"/>
      <c r="G52" s="187"/>
      <c r="H52" s="187"/>
      <c r="I52" s="187"/>
    </row>
    <row r="53" spans="1:9" ht="15" customHeight="1" x14ac:dyDescent="0.3">
      <c r="A53" s="178"/>
      <c r="B53" s="293"/>
      <c r="C53" s="507"/>
      <c r="D53" s="438">
        <v>109</v>
      </c>
      <c r="E53" s="504"/>
      <c r="F53" s="505"/>
      <c r="G53" s="187"/>
      <c r="H53" s="187"/>
      <c r="I53" s="187"/>
    </row>
    <row r="55" spans="1:9" x14ac:dyDescent="0.3">
      <c r="A55" s="540" t="s">
        <v>681</v>
      </c>
      <c r="B55" s="540"/>
      <c r="C55" s="540"/>
      <c r="D55" s="540"/>
      <c r="E55" s="540"/>
      <c r="F55" s="540"/>
      <c r="G55" s="540"/>
      <c r="H55" s="540"/>
      <c r="I55" s="540"/>
    </row>
  </sheetData>
  <sheetProtection algorithmName="SHA-512" hashValue="n6JOLEWUbRkgoiIeBmkV/mxTGsRUTUODOq4UyCQqjgKr+xoQ+VVgvK44gBO+E5+W0kPjnSrHgwPybxnWps3lKw==" saltValue="DnNtjazLWNkTr1L93/BK4w==" spinCount="100000" sheet="1" selectLockedCells="1"/>
  <mergeCells count="4">
    <mergeCell ref="E1:I1"/>
    <mergeCell ref="A3:I3"/>
    <mergeCell ref="C6:I6"/>
    <mergeCell ref="A55:I55"/>
  </mergeCells>
  <pageMargins left="0.7" right="0.7" top="0.75" bottom="0.75" header="0.3" footer="0.3"/>
  <pageSetup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J24"/>
  <sheetViews>
    <sheetView tabSelected="1" workbookViewId="0">
      <selection activeCell="A3" sqref="A3:F3"/>
    </sheetView>
  </sheetViews>
  <sheetFormatPr baseColWidth="10" defaultColWidth="11" defaultRowHeight="14.5" outlineLevelCol="1" x14ac:dyDescent="0.35"/>
  <cols>
    <col min="1" max="1" width="14" style="137" customWidth="1"/>
    <col min="2" max="2" width="34.58203125" style="137" customWidth="1"/>
    <col min="3" max="3" width="4.08203125" style="137" bestFit="1" customWidth="1"/>
    <col min="4" max="4" width="14.25" style="137" customWidth="1"/>
    <col min="5" max="5" width="34.58203125" style="137" customWidth="1"/>
    <col min="6" max="6" width="3.5" style="137" bestFit="1" customWidth="1"/>
    <col min="7" max="7" width="11" style="137"/>
    <col min="8" max="8" width="97.25" style="139" hidden="1" customWidth="1" outlineLevel="1"/>
    <col min="9" max="9" width="84" style="139" hidden="1" customWidth="1" outlineLevel="1"/>
    <col min="10" max="10" width="11" style="137" collapsed="1"/>
    <col min="11" max="16384" width="11" style="137"/>
  </cols>
  <sheetData>
    <row r="1" spans="1:9" ht="72.75" customHeight="1" x14ac:dyDescent="0.35">
      <c r="A1" s="135"/>
      <c r="B1" s="135"/>
      <c r="C1" s="135"/>
      <c r="D1" s="135"/>
      <c r="E1" s="135"/>
      <c r="F1" s="135"/>
      <c r="G1" s="135"/>
      <c r="H1" s="521" t="s">
        <v>709</v>
      </c>
      <c r="I1" s="520">
        <v>2023</v>
      </c>
    </row>
    <row r="2" spans="1:9" ht="30" customHeight="1" x14ac:dyDescent="0.35">
      <c r="A2" s="135"/>
      <c r="B2" s="135"/>
      <c r="C2" s="135"/>
      <c r="D2" s="135"/>
      <c r="E2" s="135"/>
      <c r="F2" s="135"/>
      <c r="G2" s="135"/>
      <c r="H2" s="136" t="s">
        <v>288</v>
      </c>
      <c r="I2" s="136"/>
    </row>
    <row r="3" spans="1:9" ht="30" customHeight="1" x14ac:dyDescent="0.35">
      <c r="A3" s="539" t="s">
        <v>289</v>
      </c>
      <c r="B3" s="539"/>
      <c r="C3" s="539"/>
      <c r="D3" s="539"/>
      <c r="E3" s="539"/>
      <c r="F3" s="539"/>
      <c r="G3" s="135"/>
      <c r="H3" s="136" t="s">
        <v>289</v>
      </c>
      <c r="I3" s="429">
        <f>IF(A3="Formulaire français",0,IF(A3="SÉLECTIONNER LA LANGUE \ SELECT LANGUAGE",0,1))</f>
        <v>0</v>
      </c>
    </row>
    <row r="4" spans="1:9" ht="30" customHeight="1" x14ac:dyDescent="0.35">
      <c r="A4" s="138"/>
      <c r="B4" s="138"/>
      <c r="C4" s="138"/>
      <c r="D4" s="138"/>
      <c r="E4" s="138"/>
      <c r="F4" s="138"/>
      <c r="G4" s="135"/>
      <c r="H4" s="136" t="s">
        <v>290</v>
      </c>
    </row>
    <row r="5" spans="1:9" ht="24" customHeight="1" x14ac:dyDescent="0.35">
      <c r="A5" s="547" t="str">
        <f>IF(Langage=0,H5,I5)</f>
        <v>RENSEIGNEMENTS SUR LES OPÉRATIONS D'ASSURANCE AUTOMOBILE AU QUÉBEC</v>
      </c>
      <c r="B5" s="547"/>
      <c r="C5" s="547"/>
      <c r="D5" s="547"/>
      <c r="E5" s="547"/>
      <c r="F5" s="547"/>
      <c r="G5" s="135"/>
      <c r="H5" s="136" t="s">
        <v>0</v>
      </c>
      <c r="I5" s="136" t="s">
        <v>291</v>
      </c>
    </row>
    <row r="6" spans="1:9" ht="24" customHeight="1" x14ac:dyDescent="0.35">
      <c r="A6" s="547" t="str">
        <f>IF(Langage=0,H6,I6)</f>
        <v>Période : 1er janvier au 31 décembre 2023</v>
      </c>
      <c r="B6" s="547"/>
      <c r="C6" s="547"/>
      <c r="D6" s="547"/>
      <c r="E6" s="547"/>
      <c r="F6" s="547"/>
      <c r="G6" s="135"/>
      <c r="H6" s="136" t="str">
        <f>"Période : 1er janvier au 31 décembre "&amp;_AF</f>
        <v>Période : 1er janvier au 31 décembre 2023</v>
      </c>
      <c r="I6" s="136" t="str">
        <f>"January 1 to December 31, "&amp;_AF</f>
        <v>January 1 to December 31, 2023</v>
      </c>
    </row>
    <row r="7" spans="1:9" ht="30" customHeight="1" x14ac:dyDescent="0.35">
      <c r="A7" s="140"/>
      <c r="B7" s="140"/>
      <c r="C7" s="140"/>
      <c r="D7" s="140"/>
      <c r="E7" s="140"/>
      <c r="F7" s="140"/>
      <c r="G7" s="135"/>
      <c r="H7" s="136"/>
      <c r="I7" s="136"/>
    </row>
    <row r="8" spans="1:9" ht="18" customHeight="1" x14ac:dyDescent="0.3">
      <c r="A8" s="548" t="str">
        <f>IF(Langage=0,H8,I8)</f>
        <v>- Les sections "Responsables (100)" et "Renseignements (200 à 250)" sont obligatoires -</v>
      </c>
      <c r="B8" s="548"/>
      <c r="C8" s="548"/>
      <c r="D8" s="548"/>
      <c r="E8" s="548"/>
      <c r="F8" s="548"/>
      <c r="G8" s="141"/>
      <c r="H8" s="142" t="s">
        <v>292</v>
      </c>
      <c r="I8" s="142" t="s">
        <v>293</v>
      </c>
    </row>
    <row r="9" spans="1:9" ht="30" customHeight="1" x14ac:dyDescent="0.35">
      <c r="A9" s="135"/>
      <c r="B9" s="135"/>
      <c r="C9" s="143"/>
      <c r="D9" s="143"/>
      <c r="E9" s="143"/>
      <c r="F9" s="143"/>
      <c r="G9" s="135"/>
      <c r="H9" s="136"/>
      <c r="I9" s="136"/>
    </row>
    <row r="10" spans="1:9" ht="30" customHeight="1" x14ac:dyDescent="0.3">
      <c r="A10" s="144" t="str">
        <f>IF(Langage=0,H10,I10)</f>
        <v>Nom de l'assureur :</v>
      </c>
      <c r="B10" s="549"/>
      <c r="C10" s="550"/>
      <c r="D10" s="550"/>
      <c r="E10" s="551"/>
      <c r="F10" s="380" t="s">
        <v>64</v>
      </c>
      <c r="G10" s="141"/>
      <c r="H10" s="145" t="s">
        <v>1</v>
      </c>
      <c r="I10" s="146" t="s">
        <v>294</v>
      </c>
    </row>
    <row r="11" spans="1:9" ht="30" customHeight="1" x14ac:dyDescent="0.3">
      <c r="A11" s="147"/>
      <c r="B11" s="148"/>
      <c r="C11" s="148"/>
      <c r="D11" s="149"/>
      <c r="E11" s="149"/>
      <c r="F11" s="149"/>
      <c r="G11" s="148"/>
      <c r="H11" s="150"/>
      <c r="I11" s="150"/>
    </row>
    <row r="12" spans="1:9" ht="15" customHeight="1" x14ac:dyDescent="0.3">
      <c r="A12" s="542" t="str">
        <f>IF(Langage=0,H12,I12)</f>
        <v>PERSONNES RESPONSABLES CHEZ L'ASSUREUR :</v>
      </c>
      <c r="B12" s="542"/>
      <c r="C12" s="542"/>
      <c r="D12" s="542"/>
      <c r="E12" s="542"/>
      <c r="F12" s="542"/>
      <c r="G12" s="141"/>
      <c r="H12" s="145" t="s">
        <v>2</v>
      </c>
      <c r="I12" s="145" t="s">
        <v>295</v>
      </c>
    </row>
    <row r="13" spans="1:9" ht="12.75" customHeight="1" x14ac:dyDescent="0.3">
      <c r="A13" s="151"/>
      <c r="B13" s="151"/>
      <c r="C13" s="151"/>
      <c r="D13" s="151"/>
      <c r="E13" s="151"/>
      <c r="F13" s="151"/>
      <c r="G13" s="141"/>
      <c r="H13" s="145"/>
      <c r="I13" s="145"/>
    </row>
    <row r="14" spans="1:9" ht="15" customHeight="1" x14ac:dyDescent="0.3">
      <c r="A14" s="144" t="str">
        <f>IF(Langage=0,H14,I14)</f>
        <v>Nom :</v>
      </c>
      <c r="B14" s="457"/>
      <c r="C14" s="381" t="s">
        <v>65</v>
      </c>
      <c r="D14" s="144" t="str">
        <f>IF(Langage=0,H14,I14)</f>
        <v>Nom :</v>
      </c>
      <c r="E14" s="458"/>
      <c r="F14" s="382" t="s">
        <v>68</v>
      </c>
      <c r="G14" s="141"/>
      <c r="H14" s="145" t="s">
        <v>3</v>
      </c>
      <c r="I14" s="145" t="s">
        <v>296</v>
      </c>
    </row>
    <row r="15" spans="1:9" ht="12.75" customHeight="1" x14ac:dyDescent="0.3">
      <c r="A15" s="144"/>
      <c r="B15" s="152"/>
      <c r="C15" s="152"/>
      <c r="D15" s="144"/>
      <c r="E15" s="152"/>
      <c r="F15" s="152"/>
      <c r="G15" s="141"/>
      <c r="H15" s="145"/>
      <c r="I15" s="145"/>
    </row>
    <row r="16" spans="1:9" ht="15" customHeight="1" x14ac:dyDescent="0.3">
      <c r="A16" s="144" t="str">
        <f>IF(Langage=0,H16,I16)</f>
        <v>Téléphone :</v>
      </c>
      <c r="B16" s="458"/>
      <c r="C16" s="383" t="s">
        <v>66</v>
      </c>
      <c r="D16" s="144" t="str">
        <f>IF(Langage=0,H16,I16)</f>
        <v>Téléphone :</v>
      </c>
      <c r="E16" s="458"/>
      <c r="F16" s="382" t="s">
        <v>69</v>
      </c>
      <c r="G16" s="153"/>
      <c r="H16" s="154" t="s">
        <v>4</v>
      </c>
      <c r="I16" s="154" t="s">
        <v>297</v>
      </c>
    </row>
    <row r="17" spans="1:9" ht="12.75" customHeight="1" x14ac:dyDescent="0.3">
      <c r="A17" s="144"/>
      <c r="B17" s="152"/>
      <c r="C17" s="152"/>
      <c r="D17" s="144"/>
      <c r="E17" s="152"/>
      <c r="F17" s="152"/>
      <c r="G17" s="141"/>
      <c r="H17" s="145"/>
      <c r="I17" s="145"/>
    </row>
    <row r="18" spans="1:9" ht="24" customHeight="1" x14ac:dyDescent="0.3">
      <c r="A18" s="144" t="str">
        <f>IF(Langage=0,H18,I18)</f>
        <v>Courriel :</v>
      </c>
      <c r="B18" s="459"/>
      <c r="C18" s="382" t="s">
        <v>67</v>
      </c>
      <c r="D18" s="144" t="str">
        <f>IF(Langage=0,H18,I18)</f>
        <v>Courriel :</v>
      </c>
      <c r="E18" s="459"/>
      <c r="F18" s="382" t="s">
        <v>70</v>
      </c>
      <c r="G18" s="141"/>
      <c r="H18" s="145" t="s">
        <v>5</v>
      </c>
      <c r="I18" s="145" t="s">
        <v>298</v>
      </c>
    </row>
    <row r="19" spans="1:9" ht="36" customHeight="1" x14ac:dyDescent="0.35">
      <c r="A19" s="155"/>
      <c r="B19" s="155"/>
      <c r="C19" s="155"/>
      <c r="D19" s="155"/>
      <c r="E19" s="155"/>
      <c r="F19" s="155"/>
      <c r="G19" s="135"/>
      <c r="H19" s="136"/>
      <c r="I19" s="136"/>
    </row>
    <row r="20" spans="1:9" ht="15" customHeight="1" x14ac:dyDescent="0.3">
      <c r="A20" s="541" t="str">
        <f>IF(Langage=0,H20,I20)</f>
        <v>ASSISTANCE TECHNIQUE ET QUESTIONS ?</v>
      </c>
      <c r="B20" s="542"/>
      <c r="C20" s="542"/>
      <c r="D20" s="542"/>
      <c r="E20" s="542"/>
      <c r="F20" s="542"/>
      <c r="G20" s="141"/>
      <c r="H20" s="145" t="s">
        <v>6</v>
      </c>
      <c r="I20" s="145" t="s">
        <v>299</v>
      </c>
    </row>
    <row r="21" spans="1:9" ht="18" customHeight="1" x14ac:dyDescent="0.3">
      <c r="A21" s="543" t="str">
        <f>IF(Langage=0,H21,I21)</f>
        <v>Pour obtenir de l'aide technique ou pour toute question concernant ce questionnaire, veuillez expédier un courriel à :</v>
      </c>
      <c r="B21" s="544"/>
      <c r="C21" s="544"/>
      <c r="D21" s="544"/>
      <c r="E21" s="544"/>
      <c r="F21" s="544"/>
      <c r="G21" s="156"/>
      <c r="H21" s="157" t="s">
        <v>7</v>
      </c>
      <c r="I21" s="157" t="s">
        <v>300</v>
      </c>
    </row>
    <row r="22" spans="1:9" ht="18" customHeight="1" x14ac:dyDescent="0.35">
      <c r="A22" s="545" t="s">
        <v>8</v>
      </c>
      <c r="B22" s="546"/>
      <c r="C22" s="546"/>
      <c r="D22" s="546"/>
      <c r="E22" s="546"/>
      <c r="F22" s="546"/>
      <c r="G22" s="135"/>
      <c r="H22" s="136"/>
      <c r="I22" s="136"/>
    </row>
    <row r="24" spans="1:9" x14ac:dyDescent="0.35">
      <c r="A24" s="540" t="s">
        <v>665</v>
      </c>
      <c r="B24" s="540"/>
      <c r="C24" s="540"/>
      <c r="D24" s="540"/>
      <c r="E24" s="540"/>
      <c r="F24" s="540"/>
    </row>
  </sheetData>
  <sheetProtection algorithmName="SHA-512" hashValue="CrEfOf/42/cfP3M6JKYG74Rug2c6WlY49yZ2zLwZOYCj/c1lSewEVmz/4TpGzK+f0CWGIk0Q052X7nfeJpwyXw==" saltValue="AkQaoYK/Z3H6eEpwKFmJMQ==" spinCount="100000" sheet="1" selectLockedCells="1"/>
  <mergeCells count="10">
    <mergeCell ref="A3:F3"/>
    <mergeCell ref="A24:F24"/>
    <mergeCell ref="A20:F20"/>
    <mergeCell ref="A21:F21"/>
    <mergeCell ref="A22:F22"/>
    <mergeCell ref="A5:F5"/>
    <mergeCell ref="A6:F6"/>
    <mergeCell ref="A8:F8"/>
    <mergeCell ref="B10:E10"/>
    <mergeCell ref="A12:F12"/>
  </mergeCells>
  <dataValidations count="1">
    <dataValidation type="list" allowBlank="1" showInputMessage="1" showErrorMessage="1" prompt="Sélectionner la langue à l'aide de la flèche à droite_x000a__x000a_Click the drop-down arrow to choose the language" sqref="A3:F3" xr:uid="{00000000-0002-0000-0100-000000000000}">
      <formula1>$H$2:$H$4</formula1>
    </dataValidation>
  </dataValidations>
  <hyperlinks>
    <hyperlink ref="A22" r:id="rId1" xr:uid="{00000000-0004-0000-0100-000000000000}"/>
  </hyperlinks>
  <pageMargins left="0.7" right="0.7" top="0.75" bottom="0.75" header="0.3" footer="0.3"/>
  <pageSetup scale="7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20"/>
  <dimension ref="A1:Q55"/>
  <sheetViews>
    <sheetView workbookViewId="0">
      <selection activeCell="C6" sqref="C6:I6"/>
    </sheetView>
  </sheetViews>
  <sheetFormatPr baseColWidth="10" defaultColWidth="11" defaultRowHeight="14" outlineLevelCol="1" x14ac:dyDescent="0.3"/>
  <cols>
    <col min="1" max="1" width="2.75" style="137" customWidth="1"/>
    <col min="2" max="2" width="0.83203125" style="137" customWidth="1"/>
    <col min="3" max="3" width="39.33203125" style="137" customWidth="1"/>
    <col min="4" max="4" width="3.5" style="137" bestFit="1" customWidth="1"/>
    <col min="5" max="9" width="11.33203125" style="137" customWidth="1"/>
    <col min="10" max="10" width="11" style="137"/>
    <col min="11" max="11" width="72.33203125" style="137" hidden="1" customWidth="1" outlineLevel="1"/>
    <col min="12" max="12" width="58.75" style="137" hidden="1" customWidth="1" outlineLevel="1"/>
    <col min="13" max="15" width="11" style="137" hidden="1" customWidth="1" outlineLevel="1"/>
    <col min="16" max="16" width="14.58203125" style="137" hidden="1" customWidth="1" outlineLevel="1"/>
    <col min="17" max="17" width="11" style="137" collapsed="1"/>
    <col min="18" max="16384" width="11" style="137"/>
  </cols>
  <sheetData>
    <row r="1" spans="1:16" ht="24" customHeight="1" x14ac:dyDescent="0.3">
      <c r="A1" s="376" t="s">
        <v>286</v>
      </c>
      <c r="B1" s="156"/>
      <c r="C1" s="206" t="str">
        <f>+IF(Langage=0,K1,L1)</f>
        <v>Nom de l'assureur :</v>
      </c>
      <c r="D1" s="144"/>
      <c r="E1" s="594">
        <f>'100'!B10</f>
        <v>0</v>
      </c>
      <c r="F1" s="595"/>
      <c r="G1" s="595"/>
      <c r="H1" s="595"/>
      <c r="I1" s="596"/>
      <c r="K1" s="137" t="s">
        <v>444</v>
      </c>
      <c r="L1" s="137" t="s">
        <v>294</v>
      </c>
    </row>
    <row r="2" spans="1:16" ht="24" customHeight="1" x14ac:dyDescent="0.3">
      <c r="A2" s="159"/>
      <c r="B2" s="19"/>
      <c r="C2" s="19"/>
      <c r="D2" s="19"/>
      <c r="E2" s="183"/>
      <c r="F2" s="19"/>
      <c r="G2" s="156"/>
      <c r="H2" s="156"/>
      <c r="I2" s="156"/>
    </row>
    <row r="3" spans="1:16" ht="40" customHeight="1" x14ac:dyDescent="0.3">
      <c r="A3" s="561" t="str">
        <f>+IF(Langage=0,K3,L3)</f>
        <v>VÉHICULES PUBLICS
(tarifées par véhicule)</v>
      </c>
      <c r="B3" s="561"/>
      <c r="C3" s="561"/>
      <c r="D3" s="561"/>
      <c r="E3" s="561"/>
      <c r="F3" s="561"/>
      <c r="G3" s="561"/>
      <c r="H3" s="561"/>
      <c r="I3" s="561"/>
      <c r="K3" s="181" t="s">
        <v>657</v>
      </c>
      <c r="L3" s="181" t="s">
        <v>658</v>
      </c>
    </row>
    <row r="4" spans="1:16" ht="24" customHeight="1" x14ac:dyDescent="0.3">
      <c r="A4" s="159"/>
      <c r="B4" s="19"/>
      <c r="C4" s="19"/>
      <c r="D4" s="19"/>
      <c r="E4" s="183"/>
      <c r="F4" s="19"/>
      <c r="G4" s="156"/>
      <c r="H4" s="156"/>
      <c r="I4" s="156"/>
    </row>
    <row r="5" spans="1:16" ht="15" customHeight="1" x14ac:dyDescent="0.3">
      <c r="A5" s="159"/>
      <c r="B5" s="273"/>
      <c r="C5" s="188" t="str">
        <f>+IF(Langage=0,K5,L5)</f>
        <v>Commentaire :</v>
      </c>
      <c r="D5" s="189"/>
      <c r="E5" s="183"/>
      <c r="F5" s="161"/>
      <c r="G5" s="19"/>
      <c r="H5" s="19"/>
      <c r="I5" s="19"/>
      <c r="K5" s="202" t="s">
        <v>106</v>
      </c>
      <c r="L5" s="137" t="s">
        <v>353</v>
      </c>
    </row>
    <row r="6" spans="1:16" ht="24" customHeight="1" x14ac:dyDescent="0.3">
      <c r="A6" s="24" t="s">
        <v>683</v>
      </c>
      <c r="B6" s="273"/>
      <c r="C6" s="612"/>
      <c r="D6" s="613"/>
      <c r="E6" s="613"/>
      <c r="F6" s="613"/>
      <c r="G6" s="613"/>
      <c r="H6" s="613"/>
      <c r="I6" s="615"/>
    </row>
    <row r="7" spans="1:16" ht="24" customHeight="1" x14ac:dyDescent="0.3">
      <c r="A7" s="159"/>
      <c r="B7" s="273"/>
      <c r="C7" s="377"/>
      <c r="D7" s="377"/>
      <c r="E7" s="377"/>
      <c r="F7" s="377"/>
      <c r="G7" s="19"/>
      <c r="H7" s="19"/>
      <c r="I7" s="156"/>
    </row>
    <row r="8" spans="1:16" ht="15" customHeight="1" x14ac:dyDescent="0.3">
      <c r="A8" s="167" t="s">
        <v>10</v>
      </c>
      <c r="B8" s="307"/>
      <c r="C8" s="308" t="str">
        <f>+IF(Langage=0,K8,L8)</f>
        <v>CRITÈRES DE TARIFICATION</v>
      </c>
      <c r="D8" s="309"/>
      <c r="E8" s="296"/>
      <c r="F8" s="170"/>
      <c r="G8" s="310"/>
      <c r="H8" s="310"/>
      <c r="I8" s="310"/>
      <c r="K8" s="91" t="s">
        <v>11</v>
      </c>
      <c r="L8" s="137" t="s">
        <v>447</v>
      </c>
    </row>
    <row r="9" spans="1:16" ht="12.65" customHeight="1" x14ac:dyDescent="0.3">
      <c r="A9" s="159"/>
      <c r="B9" s="182"/>
      <c r="C9" s="160"/>
      <c r="D9" s="160"/>
      <c r="E9" s="183"/>
      <c r="F9" s="19"/>
      <c r="G9" s="156"/>
      <c r="H9" s="156"/>
      <c r="I9" s="156"/>
    </row>
    <row r="10" spans="1:16" ht="15" customHeight="1" x14ac:dyDescent="0.3">
      <c r="A10" s="159"/>
      <c r="B10" s="182"/>
      <c r="C10" s="378" t="str">
        <f>+IF(Langage=0,K10,L10)</f>
        <v>Identifier par un X les critères utilisés pour la tarification des véhicules publics</v>
      </c>
      <c r="D10" s="162"/>
      <c r="E10" s="162"/>
      <c r="F10" s="162"/>
      <c r="G10" s="162"/>
      <c r="H10" s="156"/>
      <c r="I10" s="156"/>
      <c r="K10" s="311" t="s">
        <v>660</v>
      </c>
      <c r="L10" s="137" t="s">
        <v>659</v>
      </c>
    </row>
    <row r="11" spans="1:16" ht="15" customHeight="1" x14ac:dyDescent="0.3">
      <c r="A11" s="159"/>
      <c r="B11" s="182"/>
      <c r="C11" s="379" t="str">
        <f>+IF(Langage=0,K11,L11)</f>
        <v>ET</v>
      </c>
      <c r="D11" s="171"/>
      <c r="E11" s="162"/>
      <c r="F11" s="162"/>
      <c r="G11" s="156"/>
      <c r="H11" s="156"/>
      <c r="I11" s="156"/>
      <c r="K11" s="77" t="s">
        <v>13</v>
      </c>
      <c r="L11" s="137" t="s">
        <v>363</v>
      </c>
    </row>
    <row r="12" spans="1:16" ht="15" customHeight="1" x14ac:dyDescent="0.3">
      <c r="A12" s="159"/>
      <c r="B12" s="19"/>
      <c r="C12" s="378" t="str">
        <f>+IF(Langage=0,K12,L12)</f>
        <v>Indiquer si ce critère a été modifié au cours de l'année (excluant les modifications apportées aux tarifs)</v>
      </c>
      <c r="D12" s="162"/>
      <c r="E12" s="162"/>
      <c r="F12" s="162"/>
      <c r="G12" s="162"/>
      <c r="H12" s="162"/>
      <c r="I12" s="156"/>
      <c r="K12" s="311" t="s">
        <v>14</v>
      </c>
      <c r="L12" s="137" t="s">
        <v>449</v>
      </c>
    </row>
    <row r="13" spans="1:16" ht="12.65" customHeight="1" x14ac:dyDescent="0.3">
      <c r="A13" s="159"/>
      <c r="B13" s="19"/>
      <c r="C13" s="19"/>
      <c r="D13" s="19"/>
      <c r="E13" s="183"/>
      <c r="F13" s="19"/>
      <c r="G13" s="156"/>
      <c r="H13" s="156"/>
      <c r="I13" s="156"/>
    </row>
    <row r="14" spans="1:16" ht="22.5" customHeight="1" x14ac:dyDescent="0.3">
      <c r="A14" s="178"/>
      <c r="B14" s="216"/>
      <c r="C14" s="101" t="str">
        <f>+IF(Langage=0,K14,L14)</f>
        <v>CRITÈRES DE TARIFICATION</v>
      </c>
      <c r="D14" s="32"/>
      <c r="E14" s="450" t="str">
        <f>+IF(Langage=0,M14,N14)</f>
        <v>Utilisé ?</v>
      </c>
      <c r="F14" s="107" t="str">
        <f>+IF(Langage=0,O14,P14)</f>
        <v>Modifié en 2023 ?</v>
      </c>
      <c r="G14" s="327"/>
      <c r="H14" s="327"/>
      <c r="I14" s="327"/>
      <c r="K14" s="105" t="s">
        <v>11</v>
      </c>
      <c r="L14" s="137" t="s">
        <v>447</v>
      </c>
      <c r="M14" s="105" t="s">
        <v>15</v>
      </c>
      <c r="N14" s="137" t="s">
        <v>450</v>
      </c>
      <c r="O14" s="106" t="str">
        <f>"Modifié en "&amp;_AF&amp;" ?"</f>
        <v>Modifié en 2023 ?</v>
      </c>
      <c r="P14" s="314" t="str">
        <f>"Change in "&amp;_AF&amp;"?"</f>
        <v>Change in 2023?</v>
      </c>
    </row>
    <row r="15" spans="1:16" ht="22.5" customHeight="1" x14ac:dyDescent="0.3">
      <c r="A15" s="178"/>
      <c r="B15" s="216"/>
      <c r="C15" s="33"/>
      <c r="D15" s="58"/>
      <c r="E15" s="414" t="s">
        <v>107</v>
      </c>
      <c r="F15" s="414" t="s">
        <v>108</v>
      </c>
      <c r="G15" s="327"/>
      <c r="H15" s="327"/>
      <c r="I15" s="327"/>
    </row>
    <row r="16" spans="1:16" ht="15" customHeight="1" x14ac:dyDescent="0.3">
      <c r="A16" s="178"/>
      <c r="B16" s="293"/>
      <c r="C16" s="378" t="str">
        <f t="shared" ref="C16:C43" si="0">+IF(Langage=0,K16,L16)</f>
        <v>Âge</v>
      </c>
      <c r="D16" s="426" t="s">
        <v>64</v>
      </c>
      <c r="E16" s="502"/>
      <c r="F16" s="503"/>
      <c r="G16" s="187"/>
      <c r="H16" s="187"/>
      <c r="I16" s="187"/>
      <c r="K16" s="92" t="s">
        <v>16</v>
      </c>
      <c r="L16" s="137" t="s">
        <v>452</v>
      </c>
    </row>
    <row r="17" spans="1:12" ht="15" customHeight="1" x14ac:dyDescent="0.3">
      <c r="A17" s="178"/>
      <c r="B17" s="293"/>
      <c r="C17" s="378" t="str">
        <f t="shared" si="0"/>
        <v>Sexe</v>
      </c>
      <c r="D17" s="426" t="s">
        <v>157</v>
      </c>
      <c r="E17" s="502"/>
      <c r="F17" s="503"/>
      <c r="G17" s="187"/>
      <c r="H17" s="187"/>
      <c r="I17" s="187"/>
      <c r="K17" s="92" t="s">
        <v>17</v>
      </c>
      <c r="L17" s="137" t="s">
        <v>453</v>
      </c>
    </row>
    <row r="18" spans="1:12" ht="15" customHeight="1" x14ac:dyDescent="0.3">
      <c r="A18" s="178"/>
      <c r="B18" s="293"/>
      <c r="C18" s="378" t="str">
        <f t="shared" si="0"/>
        <v>État civil</v>
      </c>
      <c r="D18" s="426" t="s">
        <v>180</v>
      </c>
      <c r="E18" s="502"/>
      <c r="F18" s="503"/>
      <c r="G18" s="187"/>
      <c r="H18" s="187"/>
      <c r="I18" s="187"/>
      <c r="K18" s="92" t="s">
        <v>18</v>
      </c>
      <c r="L18" s="137" t="s">
        <v>454</v>
      </c>
    </row>
    <row r="19" spans="1:12" ht="15" customHeight="1" x14ac:dyDescent="0.3">
      <c r="A19" s="178"/>
      <c r="B19" s="293"/>
      <c r="C19" s="378" t="str">
        <f t="shared" si="0"/>
        <v>Pointage de stabilité financière (Credit Scoring)</v>
      </c>
      <c r="D19" s="426" t="s">
        <v>181</v>
      </c>
      <c r="E19" s="502"/>
      <c r="F19" s="503"/>
      <c r="G19" s="187"/>
      <c r="H19" s="187"/>
      <c r="I19" s="187"/>
      <c r="K19" s="92" t="s">
        <v>451</v>
      </c>
      <c r="L19" s="137" t="s">
        <v>455</v>
      </c>
    </row>
    <row r="20" spans="1:12" ht="22.5" customHeight="1" x14ac:dyDescent="0.3">
      <c r="A20" s="178"/>
      <c r="B20" s="293"/>
      <c r="C20" s="378" t="str">
        <f t="shared" si="0"/>
        <v>Permis de conduire (type de permis : apprenti, probatoire, permanent, etc.)</v>
      </c>
      <c r="D20" s="426" t="s">
        <v>182</v>
      </c>
      <c r="E20" s="502"/>
      <c r="F20" s="503"/>
      <c r="G20" s="187"/>
      <c r="H20" s="187"/>
      <c r="I20" s="187"/>
      <c r="K20" s="92" t="s">
        <v>19</v>
      </c>
      <c r="L20" s="137" t="s">
        <v>456</v>
      </c>
    </row>
    <row r="21" spans="1:12" ht="15" customHeight="1" x14ac:dyDescent="0.3">
      <c r="A21" s="178"/>
      <c r="B21" s="293"/>
      <c r="C21" s="378" t="str">
        <f t="shared" si="0"/>
        <v>Cours de conduite</v>
      </c>
      <c r="D21" s="426" t="s">
        <v>183</v>
      </c>
      <c r="E21" s="502"/>
      <c r="F21" s="503"/>
      <c r="G21" s="187"/>
      <c r="H21" s="187"/>
      <c r="I21" s="187"/>
      <c r="K21" s="92" t="s">
        <v>20</v>
      </c>
      <c r="L21" s="137" t="s">
        <v>457</v>
      </c>
    </row>
    <row r="22" spans="1:12" ht="22.5" customHeight="1" x14ac:dyDescent="0.3">
      <c r="A22" s="178"/>
      <c r="B22" s="293"/>
      <c r="C22" s="378" t="str">
        <f t="shared" si="0"/>
        <v>Expérience de conduite  (nombre d'années de détention d'un permis de conduire)</v>
      </c>
      <c r="D22" s="426" t="s">
        <v>184</v>
      </c>
      <c r="E22" s="502"/>
      <c r="F22" s="503"/>
      <c r="G22" s="187"/>
      <c r="H22" s="187"/>
      <c r="I22" s="187"/>
      <c r="K22" s="92" t="s">
        <v>21</v>
      </c>
      <c r="L22" s="137" t="s">
        <v>458</v>
      </c>
    </row>
    <row r="23" spans="1:12" ht="15" customHeight="1" x14ac:dyDescent="0.3">
      <c r="A23" s="178"/>
      <c r="B23" s="293"/>
      <c r="C23" s="378" t="str">
        <f t="shared" si="0"/>
        <v>Expérience d’infractions / condamnations</v>
      </c>
      <c r="D23" s="426" t="s">
        <v>185</v>
      </c>
      <c r="E23" s="502"/>
      <c r="F23" s="503"/>
      <c r="G23" s="187"/>
      <c r="H23" s="187"/>
      <c r="I23" s="187"/>
      <c r="K23" s="92" t="s">
        <v>22</v>
      </c>
      <c r="L23" s="137" t="s">
        <v>459</v>
      </c>
    </row>
    <row r="24" spans="1:12" ht="15" customHeight="1" x14ac:dyDescent="0.3">
      <c r="A24" s="178"/>
      <c r="B24" s="293"/>
      <c r="C24" s="378" t="str">
        <f t="shared" si="0"/>
        <v>Accidents responsables</v>
      </c>
      <c r="D24" s="426" t="s">
        <v>186</v>
      </c>
      <c r="E24" s="502"/>
      <c r="F24" s="503"/>
      <c r="G24" s="187"/>
      <c r="H24" s="187"/>
      <c r="I24" s="187"/>
      <c r="K24" s="92" t="s">
        <v>23</v>
      </c>
      <c r="L24" s="137" t="s">
        <v>460</v>
      </c>
    </row>
    <row r="25" spans="1:12" ht="15" customHeight="1" x14ac:dyDescent="0.3">
      <c r="A25" s="178"/>
      <c r="B25" s="293"/>
      <c r="C25" s="378" t="str">
        <f t="shared" si="0"/>
        <v xml:space="preserve">Accidents non-responsables    </v>
      </c>
      <c r="D25" s="426" t="s">
        <v>187</v>
      </c>
      <c r="E25" s="502"/>
      <c r="F25" s="503"/>
      <c r="G25" s="187"/>
      <c r="H25" s="187"/>
      <c r="I25" s="187"/>
      <c r="K25" s="92" t="s">
        <v>24</v>
      </c>
      <c r="L25" s="137" t="s">
        <v>461</v>
      </c>
    </row>
    <row r="26" spans="1:12" ht="15" customHeight="1" x14ac:dyDescent="0.3">
      <c r="A26" s="178"/>
      <c r="B26" s="293"/>
      <c r="C26" s="378" t="str">
        <f t="shared" si="0"/>
        <v>Autres sinistres</v>
      </c>
      <c r="D26" s="426" t="s">
        <v>65</v>
      </c>
      <c r="E26" s="502"/>
      <c r="F26" s="503"/>
      <c r="G26" s="187"/>
      <c r="H26" s="187"/>
      <c r="I26" s="187"/>
      <c r="K26" s="92" t="s">
        <v>25</v>
      </c>
      <c r="L26" s="137" t="s">
        <v>462</v>
      </c>
    </row>
    <row r="27" spans="1:12" ht="15" customHeight="1" x14ac:dyDescent="0.3">
      <c r="A27" s="178"/>
      <c r="B27" s="293"/>
      <c r="C27" s="378" t="str">
        <f t="shared" si="0"/>
        <v>Profession / occupation / membre d'un groupe</v>
      </c>
      <c r="D27" s="426" t="s">
        <v>173</v>
      </c>
      <c r="E27" s="502"/>
      <c r="F27" s="503"/>
      <c r="G27" s="187"/>
      <c r="H27" s="187"/>
      <c r="I27" s="187"/>
      <c r="K27" s="92" t="s">
        <v>26</v>
      </c>
      <c r="L27" s="137" t="s">
        <v>463</v>
      </c>
    </row>
    <row r="28" spans="1:12" ht="15" customHeight="1" x14ac:dyDescent="0.3">
      <c r="A28" s="178"/>
      <c r="B28" s="293"/>
      <c r="C28" s="378" t="str">
        <f t="shared" si="0"/>
        <v>Conducteur occasionnel</v>
      </c>
      <c r="D28" s="426" t="s">
        <v>188</v>
      </c>
      <c r="E28" s="502"/>
      <c r="F28" s="503"/>
      <c r="G28" s="187"/>
      <c r="H28" s="187"/>
      <c r="I28" s="187"/>
      <c r="K28" s="92" t="s">
        <v>27</v>
      </c>
      <c r="L28" s="137" t="s">
        <v>464</v>
      </c>
    </row>
    <row r="29" spans="1:12" ht="15" customHeight="1" x14ac:dyDescent="0.3">
      <c r="A29" s="178"/>
      <c r="B29" s="293"/>
      <c r="C29" s="378" t="str">
        <f t="shared" si="0"/>
        <v>Localisation</v>
      </c>
      <c r="D29" s="426" t="s">
        <v>189</v>
      </c>
      <c r="E29" s="502"/>
      <c r="F29" s="503"/>
      <c r="G29" s="187"/>
      <c r="H29" s="187"/>
      <c r="I29" s="187"/>
      <c r="K29" s="92" t="s">
        <v>28</v>
      </c>
      <c r="L29" s="137" t="s">
        <v>465</v>
      </c>
    </row>
    <row r="30" spans="1:12" ht="15" customHeight="1" x14ac:dyDescent="0.3">
      <c r="A30" s="178"/>
      <c r="B30" s="293"/>
      <c r="C30" s="378" t="str">
        <f t="shared" si="0"/>
        <v>Utilisation du véhicule</v>
      </c>
      <c r="D30" s="426" t="s">
        <v>190</v>
      </c>
      <c r="E30" s="502"/>
      <c r="F30" s="503"/>
      <c r="G30" s="187"/>
      <c r="H30" s="187"/>
      <c r="I30" s="187"/>
      <c r="K30" s="92" t="s">
        <v>29</v>
      </c>
      <c r="L30" s="137" t="s">
        <v>466</v>
      </c>
    </row>
    <row r="31" spans="1:12" ht="15" customHeight="1" x14ac:dyDescent="0.3">
      <c r="A31" s="178"/>
      <c r="B31" s="293"/>
      <c r="C31" s="378" t="str">
        <f t="shared" si="0"/>
        <v>Kilométrage</v>
      </c>
      <c r="D31" s="426" t="s">
        <v>191</v>
      </c>
      <c r="E31" s="502"/>
      <c r="F31" s="503"/>
      <c r="G31" s="187"/>
      <c r="H31" s="187"/>
      <c r="I31" s="187"/>
      <c r="K31" s="92" t="s">
        <v>30</v>
      </c>
      <c r="L31" s="137" t="s">
        <v>467</v>
      </c>
    </row>
    <row r="32" spans="1:12" ht="15" customHeight="1" x14ac:dyDescent="0.3">
      <c r="A32" s="178"/>
      <c r="B32" s="293"/>
      <c r="C32" s="378" t="str">
        <f t="shared" si="0"/>
        <v>Utilisation hors Québec</v>
      </c>
      <c r="D32" s="426" t="s">
        <v>192</v>
      </c>
      <c r="E32" s="502"/>
      <c r="F32" s="503"/>
      <c r="G32" s="187"/>
      <c r="H32" s="187"/>
      <c r="I32" s="187"/>
      <c r="K32" s="92" t="s">
        <v>31</v>
      </c>
      <c r="L32" s="137" t="s">
        <v>468</v>
      </c>
    </row>
    <row r="33" spans="1:12" ht="15" customHeight="1" x14ac:dyDescent="0.3">
      <c r="A33" s="178"/>
      <c r="B33" s="293"/>
      <c r="C33" s="378" t="str">
        <f t="shared" si="0"/>
        <v>Système de protection contre le vol</v>
      </c>
      <c r="D33" s="426" t="s">
        <v>193</v>
      </c>
      <c r="E33" s="502"/>
      <c r="F33" s="503"/>
      <c r="G33" s="187"/>
      <c r="H33" s="187"/>
      <c r="I33" s="187"/>
      <c r="K33" s="92" t="s">
        <v>32</v>
      </c>
      <c r="L33" s="137" t="s">
        <v>469</v>
      </c>
    </row>
    <row r="34" spans="1:12" ht="22.5" customHeight="1" x14ac:dyDescent="0.3">
      <c r="A34" s="178"/>
      <c r="B34" s="293"/>
      <c r="C34" s="378" t="str">
        <f t="shared" si="0"/>
        <v>Marque / année / modèle de véhicule (table de groupes de véhicule)</v>
      </c>
      <c r="D34" s="426" t="s">
        <v>194</v>
      </c>
      <c r="E34" s="502"/>
      <c r="F34" s="503"/>
      <c r="G34" s="187"/>
      <c r="H34" s="187"/>
      <c r="I34" s="187"/>
      <c r="K34" s="92" t="s">
        <v>33</v>
      </c>
      <c r="L34" s="137" t="s">
        <v>470</v>
      </c>
    </row>
    <row r="35" spans="1:12" ht="15" customHeight="1" x14ac:dyDescent="0.3">
      <c r="A35" s="178"/>
      <c r="B35" s="293"/>
      <c r="C35" s="378" t="str">
        <f t="shared" si="0"/>
        <v>Couverture complète (chap, A, B et avenants)</v>
      </c>
      <c r="D35" s="426" t="s">
        <v>195</v>
      </c>
      <c r="E35" s="502"/>
      <c r="F35" s="503"/>
      <c r="G35" s="187"/>
      <c r="H35" s="187"/>
      <c r="I35" s="187"/>
      <c r="K35" s="92" t="s">
        <v>34</v>
      </c>
      <c r="L35" s="137" t="s">
        <v>471</v>
      </c>
    </row>
    <row r="36" spans="1:12" ht="15" customHeight="1" x14ac:dyDescent="0.3">
      <c r="A36" s="178"/>
      <c r="B36" s="293"/>
      <c r="C36" s="378" t="str">
        <f t="shared" si="0"/>
        <v xml:space="preserve">Pluralité de véhicules </v>
      </c>
      <c r="D36" s="426" t="s">
        <v>66</v>
      </c>
      <c r="E36" s="502"/>
      <c r="F36" s="503"/>
      <c r="G36" s="187"/>
      <c r="H36" s="187"/>
      <c r="I36" s="187"/>
      <c r="K36" s="92" t="s">
        <v>35</v>
      </c>
      <c r="L36" s="137" t="s">
        <v>472</v>
      </c>
    </row>
    <row r="37" spans="1:12" ht="15" customHeight="1" x14ac:dyDescent="0.3">
      <c r="A37" s="178"/>
      <c r="B37" s="293"/>
      <c r="C37" s="378" t="str">
        <f t="shared" si="0"/>
        <v>Renouvellements</v>
      </c>
      <c r="D37" s="426" t="s">
        <v>158</v>
      </c>
      <c r="E37" s="502"/>
      <c r="F37" s="503"/>
      <c r="G37" s="187"/>
      <c r="H37" s="187"/>
      <c r="I37" s="187"/>
      <c r="K37" s="92" t="s">
        <v>36</v>
      </c>
      <c r="L37" s="137" t="s">
        <v>473</v>
      </c>
    </row>
    <row r="38" spans="1:12" ht="15" customHeight="1" x14ac:dyDescent="0.3">
      <c r="A38" s="178"/>
      <c r="B38" s="293"/>
      <c r="C38" s="378" t="str">
        <f t="shared" si="0"/>
        <v>Pluralité de contrats (exemple : auto &amp; habitation)</v>
      </c>
      <c r="D38" s="426" t="s">
        <v>159</v>
      </c>
      <c r="E38" s="502"/>
      <c r="F38" s="503"/>
      <c r="G38" s="187"/>
      <c r="H38" s="187"/>
      <c r="I38" s="187"/>
      <c r="K38" s="92" t="s">
        <v>37</v>
      </c>
      <c r="L38" s="137" t="s">
        <v>474</v>
      </c>
    </row>
    <row r="39" spans="1:12" ht="15" customHeight="1" x14ac:dyDescent="0.3">
      <c r="A39" s="178"/>
      <c r="B39" s="293"/>
      <c r="C39" s="378" t="str">
        <f t="shared" si="0"/>
        <v>Agriculteurs</v>
      </c>
      <c r="D39" s="426" t="s">
        <v>160</v>
      </c>
      <c r="E39" s="502"/>
      <c r="F39" s="503"/>
      <c r="G39" s="187"/>
      <c r="H39" s="187"/>
      <c r="I39" s="187"/>
      <c r="K39" s="92" t="s">
        <v>38</v>
      </c>
      <c r="L39" s="137" t="s">
        <v>475</v>
      </c>
    </row>
    <row r="40" spans="1:12" ht="15" customHeight="1" x14ac:dyDescent="0.3">
      <c r="A40" s="178"/>
      <c r="B40" s="293"/>
      <c r="C40" s="378" t="str">
        <f t="shared" si="0"/>
        <v>Étudiants / jeunes à la maison</v>
      </c>
      <c r="D40" s="426" t="s">
        <v>161</v>
      </c>
      <c r="E40" s="502"/>
      <c r="F40" s="503"/>
      <c r="G40" s="187"/>
      <c r="H40" s="187"/>
      <c r="I40" s="187"/>
      <c r="K40" s="92" t="s">
        <v>39</v>
      </c>
      <c r="L40" s="137" t="s">
        <v>476</v>
      </c>
    </row>
    <row r="41" spans="1:12" ht="15" customHeight="1" x14ac:dyDescent="0.3">
      <c r="A41" s="178"/>
      <c r="B41" s="293"/>
      <c r="C41" s="378" t="str">
        <f t="shared" si="0"/>
        <v>Retraités</v>
      </c>
      <c r="D41" s="426" t="s">
        <v>162</v>
      </c>
      <c r="E41" s="502"/>
      <c r="F41" s="503"/>
      <c r="G41" s="187"/>
      <c r="H41" s="187"/>
      <c r="I41" s="187"/>
      <c r="K41" s="92" t="s">
        <v>40</v>
      </c>
      <c r="L41" s="137" t="s">
        <v>477</v>
      </c>
    </row>
    <row r="42" spans="1:12" ht="15" customHeight="1" x14ac:dyDescent="0.3">
      <c r="A42" s="178"/>
      <c r="B42" s="293"/>
      <c r="C42" s="378" t="str">
        <f t="shared" si="0"/>
        <v>Internet</v>
      </c>
      <c r="D42" s="426" t="s">
        <v>196</v>
      </c>
      <c r="E42" s="504"/>
      <c r="F42" s="505"/>
      <c r="G42" s="187"/>
      <c r="H42" s="187"/>
      <c r="I42" s="187"/>
      <c r="K42" s="92" t="s">
        <v>41</v>
      </c>
      <c r="L42" s="137" t="s">
        <v>41</v>
      </c>
    </row>
    <row r="43" spans="1:12" ht="15" customHeight="1" x14ac:dyDescent="0.3">
      <c r="A43" s="178"/>
      <c r="B43" s="293"/>
      <c r="C43" s="436" t="str">
        <f t="shared" si="0"/>
        <v>Autres critères ou rabais? Veuillez préciser.</v>
      </c>
      <c r="D43" s="35"/>
      <c r="E43" s="427"/>
      <c r="F43" s="428"/>
      <c r="G43" s="187"/>
      <c r="H43" s="187"/>
      <c r="I43" s="187"/>
      <c r="K43" s="92" t="s">
        <v>42</v>
      </c>
      <c r="L43" s="137" t="s">
        <v>478</v>
      </c>
    </row>
    <row r="44" spans="1:12" ht="15" customHeight="1" x14ac:dyDescent="0.3">
      <c r="A44" s="178"/>
      <c r="B44" s="293"/>
      <c r="C44" s="519"/>
      <c r="D44" s="438">
        <v>100</v>
      </c>
      <c r="E44" s="502"/>
      <c r="F44" s="503"/>
      <c r="G44" s="187"/>
      <c r="H44" s="187"/>
      <c r="I44" s="187"/>
    </row>
    <row r="45" spans="1:12" ht="15" customHeight="1" x14ac:dyDescent="0.3">
      <c r="A45" s="178"/>
      <c r="B45" s="293"/>
      <c r="C45" s="506"/>
      <c r="D45" s="438">
        <v>101</v>
      </c>
      <c r="E45" s="502"/>
      <c r="F45" s="503"/>
      <c r="G45" s="187"/>
      <c r="H45" s="187"/>
      <c r="I45" s="187"/>
    </row>
    <row r="46" spans="1:12" ht="15" customHeight="1" x14ac:dyDescent="0.3">
      <c r="A46" s="178"/>
      <c r="B46" s="293"/>
      <c r="C46" s="506"/>
      <c r="D46" s="438">
        <v>102</v>
      </c>
      <c r="E46" s="502"/>
      <c r="F46" s="503"/>
      <c r="G46" s="187"/>
      <c r="H46" s="187"/>
      <c r="I46" s="187"/>
    </row>
    <row r="47" spans="1:12" ht="15" customHeight="1" x14ac:dyDescent="0.3">
      <c r="A47" s="178"/>
      <c r="B47" s="293"/>
      <c r="C47" s="506"/>
      <c r="D47" s="438">
        <v>103</v>
      </c>
      <c r="E47" s="502"/>
      <c r="F47" s="503"/>
      <c r="G47" s="187"/>
      <c r="H47" s="187"/>
      <c r="I47" s="187"/>
    </row>
    <row r="48" spans="1:12" ht="15" customHeight="1" x14ac:dyDescent="0.3">
      <c r="A48" s="178"/>
      <c r="B48" s="293"/>
      <c r="C48" s="506"/>
      <c r="D48" s="438">
        <v>104</v>
      </c>
      <c r="E48" s="502"/>
      <c r="F48" s="503"/>
      <c r="G48" s="187"/>
      <c r="H48" s="187"/>
      <c r="I48" s="187"/>
    </row>
    <row r="49" spans="1:9" ht="15" customHeight="1" x14ac:dyDescent="0.3">
      <c r="A49" s="178"/>
      <c r="B49" s="293"/>
      <c r="C49" s="506"/>
      <c r="D49" s="438">
        <v>105</v>
      </c>
      <c r="E49" s="502"/>
      <c r="F49" s="503"/>
      <c r="G49" s="187"/>
      <c r="H49" s="187"/>
      <c r="I49" s="187"/>
    </row>
    <row r="50" spans="1:9" ht="15" customHeight="1" x14ac:dyDescent="0.3">
      <c r="A50" s="178"/>
      <c r="B50" s="293"/>
      <c r="C50" s="506"/>
      <c r="D50" s="438">
        <v>106</v>
      </c>
      <c r="E50" s="502"/>
      <c r="F50" s="503"/>
      <c r="G50" s="187"/>
      <c r="H50" s="187"/>
      <c r="I50" s="187"/>
    </row>
    <row r="51" spans="1:9" ht="15" customHeight="1" x14ac:dyDescent="0.3">
      <c r="A51" s="178"/>
      <c r="B51" s="293"/>
      <c r="C51" s="506"/>
      <c r="D51" s="438">
        <v>107</v>
      </c>
      <c r="E51" s="502"/>
      <c r="F51" s="503"/>
      <c r="G51" s="187"/>
      <c r="H51" s="187"/>
      <c r="I51" s="187"/>
    </row>
    <row r="52" spans="1:9" ht="15" customHeight="1" x14ac:dyDescent="0.3">
      <c r="A52" s="178"/>
      <c r="B52" s="293"/>
      <c r="C52" s="506"/>
      <c r="D52" s="438">
        <v>108</v>
      </c>
      <c r="E52" s="502"/>
      <c r="F52" s="503"/>
      <c r="G52" s="187"/>
      <c r="H52" s="187"/>
      <c r="I52" s="187"/>
    </row>
    <row r="53" spans="1:9" ht="15" customHeight="1" x14ac:dyDescent="0.3">
      <c r="A53" s="178"/>
      <c r="B53" s="293"/>
      <c r="C53" s="507"/>
      <c r="D53" s="438">
        <v>109</v>
      </c>
      <c r="E53" s="504"/>
      <c r="F53" s="505"/>
      <c r="G53" s="187"/>
      <c r="H53" s="187"/>
      <c r="I53" s="187"/>
    </row>
    <row r="55" spans="1:9" x14ac:dyDescent="0.3">
      <c r="A55" s="540" t="s">
        <v>682</v>
      </c>
      <c r="B55" s="540"/>
      <c r="C55" s="540"/>
      <c r="D55" s="540"/>
      <c r="E55" s="540"/>
      <c r="F55" s="540"/>
      <c r="G55" s="540"/>
      <c r="H55" s="540"/>
      <c r="I55" s="540"/>
    </row>
  </sheetData>
  <sheetProtection algorithmName="SHA-512" hashValue="I+MpQMOyW3mfjPIXFadnjwD4r7h5Mp7gvCGRB7IxiWl2TDvRvbRdtBTDa94s8Wb44nNWP5N7NsHj9AlHZvmHkA==" saltValue="EDnkltsry3X6wFiHtbsgNg==" spinCount="100000" sheet="1" selectLockedCells="1"/>
  <mergeCells count="4">
    <mergeCell ref="E1:I1"/>
    <mergeCell ref="A3:I3"/>
    <mergeCell ref="C6:I6"/>
    <mergeCell ref="A55:I55"/>
  </mergeCells>
  <pageMargins left="0.7" right="0.7" top="0.75" bottom="0.75" header="0.3" footer="0.3"/>
  <pageSetup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dimension ref="A1:F23"/>
  <sheetViews>
    <sheetView workbookViewId="0">
      <selection activeCell="A10" sqref="A10"/>
    </sheetView>
  </sheetViews>
  <sheetFormatPr baseColWidth="10" defaultColWidth="11" defaultRowHeight="14" outlineLevelCol="1" x14ac:dyDescent="0.3"/>
  <cols>
    <col min="1" max="1" width="11" style="130"/>
    <col min="2" max="2" width="39" style="130" bestFit="1" customWidth="1"/>
    <col min="3" max="3" width="11" style="130"/>
    <col min="4" max="4" width="42.5" style="130" hidden="1" customWidth="1" outlineLevel="1"/>
    <col min="5" max="5" width="39" style="130" hidden="1" customWidth="1" outlineLevel="1"/>
    <col min="6" max="6" width="11" style="130" collapsed="1"/>
    <col min="7" max="16384" width="11" style="130"/>
  </cols>
  <sheetData>
    <row r="1" spans="1:5" ht="30" customHeight="1" x14ac:dyDescent="0.3">
      <c r="A1" s="129" t="str">
        <f>'100'!A5:F5</f>
        <v>RENSEIGNEMENTS SUR LES OPÉRATIONS D'ASSURANCE AUTOMOBILE AU QUÉBEC</v>
      </c>
    </row>
    <row r="3" spans="1:5" ht="24" customHeight="1" x14ac:dyDescent="0.3">
      <c r="A3" s="129" t="str">
        <f>IF(Langage=0,D3,E3)</f>
        <v>TABLE DES MATIÈRES</v>
      </c>
      <c r="D3" s="130" t="s">
        <v>301</v>
      </c>
      <c r="E3" s="130" t="s">
        <v>302</v>
      </c>
    </row>
    <row r="4" spans="1:5" x14ac:dyDescent="0.3">
      <c r="A4" s="131" t="str">
        <f>IF(Langage=0,D4,E4)</f>
        <v>Annexe</v>
      </c>
      <c r="C4" s="132" t="s">
        <v>307</v>
      </c>
      <c r="D4" s="130" t="s">
        <v>303</v>
      </c>
      <c r="E4" s="130" t="s">
        <v>304</v>
      </c>
    </row>
    <row r="5" spans="1:5" ht="8.15" customHeight="1" x14ac:dyDescent="0.3"/>
    <row r="6" spans="1:5" x14ac:dyDescent="0.3">
      <c r="A6" s="133">
        <v>100</v>
      </c>
      <c r="B6" s="131" t="str">
        <f t="shared" ref="B6:B23" si="0">IF(Langage=0,D6,E6)</f>
        <v>Responsables</v>
      </c>
      <c r="C6" s="455" t="str">
        <f>'100'!A24</f>
        <v>1 (100)</v>
      </c>
      <c r="D6" s="130" t="s">
        <v>305</v>
      </c>
      <c r="E6" s="130" t="s">
        <v>306</v>
      </c>
    </row>
    <row r="7" spans="1:5" x14ac:dyDescent="0.3">
      <c r="A7" s="133">
        <v>200</v>
      </c>
      <c r="B7" s="131" t="str">
        <f t="shared" si="0"/>
        <v>Renseignements - Question 1</v>
      </c>
      <c r="C7" s="455" t="str">
        <f>'200'!A44</f>
        <v>2 (200)</v>
      </c>
      <c r="D7" s="130" t="s">
        <v>354</v>
      </c>
      <c r="E7" s="130" t="s">
        <v>355</v>
      </c>
    </row>
    <row r="8" spans="1:5" x14ac:dyDescent="0.3">
      <c r="A8" s="133">
        <v>210</v>
      </c>
      <c r="B8" s="131" t="str">
        <f t="shared" si="0"/>
        <v>Renseignements - Question 2a et 2b</v>
      </c>
      <c r="C8" s="455" t="str">
        <f>'210'!A53</f>
        <v>3 (210)</v>
      </c>
      <c r="D8" s="130" t="s">
        <v>381</v>
      </c>
      <c r="E8" s="130" t="s">
        <v>382</v>
      </c>
    </row>
    <row r="9" spans="1:5" x14ac:dyDescent="0.3">
      <c r="A9" s="133">
        <v>220</v>
      </c>
      <c r="B9" s="131" t="str">
        <f t="shared" si="0"/>
        <v>Renseignements - Question 2c et 2d</v>
      </c>
      <c r="C9" s="455" t="str">
        <f>'220'!A51</f>
        <v>4 (220)</v>
      </c>
      <c r="D9" s="130" t="s">
        <v>390</v>
      </c>
      <c r="E9" s="130" t="s">
        <v>391</v>
      </c>
    </row>
    <row r="10" spans="1:5" x14ac:dyDescent="0.3">
      <c r="A10" s="133">
        <v>230</v>
      </c>
      <c r="B10" s="131" t="str">
        <f t="shared" si="0"/>
        <v>Renseignements - Question 3, 4a, 4b, 4c, 4d et 4e</v>
      </c>
      <c r="C10" s="455" t="e">
        <f>#REF!</f>
        <v>#REF!</v>
      </c>
      <c r="D10" s="130" t="s">
        <v>417</v>
      </c>
      <c r="E10" s="130" t="s">
        <v>418</v>
      </c>
    </row>
    <row r="11" spans="1:5" x14ac:dyDescent="0.3">
      <c r="A11" s="133">
        <v>240</v>
      </c>
      <c r="B11" s="131" t="str">
        <f t="shared" si="0"/>
        <v>Renseignements - Question 5a et 5b</v>
      </c>
      <c r="C11" s="455" t="str">
        <f>'240'!A48</f>
        <v>6 (240)</v>
      </c>
      <c r="D11" s="130" t="s">
        <v>434</v>
      </c>
      <c r="E11" s="130" t="s">
        <v>435</v>
      </c>
    </row>
    <row r="12" spans="1:5" x14ac:dyDescent="0.3">
      <c r="A12" s="133">
        <v>250</v>
      </c>
      <c r="B12" s="131" t="str">
        <f t="shared" si="0"/>
        <v>Renseignements - Question 5c et 6</v>
      </c>
      <c r="C12" s="455" t="str">
        <f>'250'!A47</f>
        <v>7 (250)</v>
      </c>
      <c r="D12" s="130" t="s">
        <v>442</v>
      </c>
      <c r="E12" s="130" t="s">
        <v>443</v>
      </c>
    </row>
    <row r="13" spans="1:5" x14ac:dyDescent="0.3">
      <c r="A13" s="133">
        <v>400</v>
      </c>
      <c r="B13" s="131" t="str">
        <f t="shared" si="0"/>
        <v>Voitures de tourisme - Question 1</v>
      </c>
      <c r="C13" s="455" t="str">
        <f>'400'!A58</f>
        <v>9 (400)</v>
      </c>
      <c r="D13" s="130" t="s">
        <v>479</v>
      </c>
      <c r="E13" s="130" t="s">
        <v>480</v>
      </c>
    </row>
    <row r="14" spans="1:5" x14ac:dyDescent="0.3">
      <c r="A14" s="133">
        <v>410</v>
      </c>
      <c r="B14" s="131" t="str">
        <f t="shared" si="0"/>
        <v>Voitures de tourisme - Question 2</v>
      </c>
      <c r="C14" s="455" t="str">
        <f>'410'!A64</f>
        <v>10 (410)</v>
      </c>
      <c r="D14" s="130" t="s">
        <v>557</v>
      </c>
      <c r="E14" s="130" t="s">
        <v>556</v>
      </c>
    </row>
    <row r="15" spans="1:5" x14ac:dyDescent="0.3">
      <c r="A15" s="133">
        <v>420</v>
      </c>
      <c r="B15" s="131" t="str">
        <f t="shared" si="0"/>
        <v>Voitures de tourisme - Question 3</v>
      </c>
      <c r="C15" s="455" t="str">
        <f>'420'!A53</f>
        <v>11 (420)</v>
      </c>
      <c r="D15" s="130" t="s">
        <v>561</v>
      </c>
      <c r="E15" s="130" t="s">
        <v>560</v>
      </c>
    </row>
    <row r="16" spans="1:5" x14ac:dyDescent="0.3">
      <c r="A16" s="133">
        <v>500</v>
      </c>
      <c r="B16" s="131" t="str">
        <f t="shared" si="0"/>
        <v>Prime - Info</v>
      </c>
      <c r="C16" s="455" t="str">
        <f>'500'!A49</f>
        <v>12 (500)</v>
      </c>
      <c r="D16" s="130" t="s">
        <v>616</v>
      </c>
      <c r="E16" s="130" t="s">
        <v>614</v>
      </c>
    </row>
    <row r="17" spans="1:5" x14ac:dyDescent="0.3">
      <c r="A17" s="133">
        <v>510</v>
      </c>
      <c r="B17" s="131" t="str">
        <f t="shared" si="0"/>
        <v>Prime - Profils</v>
      </c>
      <c r="C17" s="455" t="str">
        <f>'510'!A28</f>
        <v>13 (510)</v>
      </c>
      <c r="D17" s="130" t="s">
        <v>617</v>
      </c>
      <c r="E17" s="130" t="s">
        <v>615</v>
      </c>
    </row>
    <row r="18" spans="1:5" x14ac:dyDescent="0.3">
      <c r="A18" s="133">
        <v>600</v>
      </c>
      <c r="B18" s="131" t="str">
        <f t="shared" si="0"/>
        <v>Véhicules récréatifs</v>
      </c>
      <c r="C18" s="455" t="str">
        <f>'600'!A55</f>
        <v>14 (600)</v>
      </c>
      <c r="D18" s="130" t="s">
        <v>637</v>
      </c>
      <c r="E18" s="130" t="s">
        <v>638</v>
      </c>
    </row>
    <row r="19" spans="1:5" ht="14.25" customHeight="1" x14ac:dyDescent="0.3">
      <c r="A19" s="133">
        <v>700</v>
      </c>
      <c r="B19" s="131" t="str">
        <f t="shared" si="0"/>
        <v>Motocyclettes</v>
      </c>
      <c r="C19" s="455" t="str">
        <f>'700'!A55</f>
        <v>15 (700)</v>
      </c>
      <c r="D19" s="130" t="s">
        <v>81</v>
      </c>
      <c r="E19" s="130" t="s">
        <v>324</v>
      </c>
    </row>
    <row r="20" spans="1:5" ht="14.25" customHeight="1" x14ac:dyDescent="0.3">
      <c r="A20" s="134">
        <v>800</v>
      </c>
      <c r="B20" s="131" t="str">
        <f t="shared" si="0"/>
        <v>Motoneiges</v>
      </c>
      <c r="C20" s="455" t="str">
        <f>'800'!A55</f>
        <v>16 (800)</v>
      </c>
      <c r="D20" s="130" t="s">
        <v>84</v>
      </c>
      <c r="E20" s="130" t="s">
        <v>325</v>
      </c>
    </row>
    <row r="21" spans="1:5" x14ac:dyDescent="0.3">
      <c r="A21" s="133">
        <v>900</v>
      </c>
      <c r="B21" s="131" t="str">
        <f t="shared" si="0"/>
        <v>Véhicules tout-terrain</v>
      </c>
      <c r="C21" s="455" t="str">
        <f>'900'!A55</f>
        <v>17 (900)</v>
      </c>
      <c r="D21" s="130" t="s">
        <v>86</v>
      </c>
      <c r="E21" s="130" t="s">
        <v>326</v>
      </c>
    </row>
    <row r="22" spans="1:5" x14ac:dyDescent="0.3">
      <c r="A22" s="133">
        <v>1000</v>
      </c>
      <c r="B22" s="131" t="str">
        <f t="shared" si="0"/>
        <v>Véhicules utilitaires</v>
      </c>
      <c r="C22" s="455" t="str">
        <f>'1000'!A55</f>
        <v>18 (1000)</v>
      </c>
      <c r="D22" s="130" t="s">
        <v>655</v>
      </c>
      <c r="E22" s="130" t="s">
        <v>656</v>
      </c>
    </row>
    <row r="23" spans="1:5" x14ac:dyDescent="0.3">
      <c r="A23" s="133">
        <v>1100</v>
      </c>
      <c r="B23" s="131" t="str">
        <f t="shared" si="0"/>
        <v>Véhicules publics</v>
      </c>
      <c r="C23" s="455" t="str">
        <f>'1100'!A55</f>
        <v>19 (1100)</v>
      </c>
      <c r="D23" s="130" t="s">
        <v>661</v>
      </c>
      <c r="E23" s="130" t="s">
        <v>662</v>
      </c>
    </row>
  </sheetData>
  <sheetProtection algorithmName="SHA-512" hashValue="X457nQRZOkNg3tPYf9UCkfZeSWfTPM5Cryy/JiGI9AAx1M0efAA1mL0B2zgeC9O81w7zh4JPmuaN6FaNSbIGmQ==" saltValue="GLGkwooGdmvWBRnqjPEEuQ==" spinCount="100000" sheet="1" objects="1" scenarios="1"/>
  <hyperlinks>
    <hyperlink ref="A6" location="'100'!A3" display="'100'!A3" xr:uid="{00000000-0004-0000-0200-000000000000}"/>
    <hyperlink ref="A7" location="'200'!E17" display="'200'!E17" xr:uid="{00000000-0004-0000-0200-000001000000}"/>
    <hyperlink ref="A8" location="'210'!E7" display="'210'!E7" xr:uid="{00000000-0004-0000-0200-000002000000}"/>
    <hyperlink ref="A9" location="'220'!E5" display="'220'!E5" xr:uid="{00000000-0004-0000-0200-000003000000}"/>
    <hyperlink ref="A10" location="'230'!E5" display="'230'!E5" xr:uid="{00000000-0004-0000-0200-000004000000}"/>
    <hyperlink ref="A11" location="'240'!E8" display="'240'!E8" xr:uid="{00000000-0004-0000-0200-000005000000}"/>
    <hyperlink ref="A12" location="'250'!E5" display="'250'!E5" xr:uid="{00000000-0004-0000-0200-000006000000}"/>
    <hyperlink ref="A13" location="'400'!E13" display="'400'!E13" xr:uid="{00000000-0004-0000-0200-000007000000}"/>
    <hyperlink ref="A14" location="'410'!E11" display="'410'!E11" xr:uid="{00000000-0004-0000-0200-000008000000}"/>
    <hyperlink ref="A15" location="'420'!F10" display="'420'!F10" xr:uid="{00000000-0004-0000-0200-000009000000}"/>
    <hyperlink ref="A16" location="'500'!A1" display="'500'!A1" xr:uid="{00000000-0004-0000-0200-00000A000000}"/>
    <hyperlink ref="A17" location="'510'!F13" display="'510'!F13" xr:uid="{00000000-0004-0000-0200-00000B000000}"/>
    <hyperlink ref="A18" location="'600'!C6" display="'600'!C6" xr:uid="{00000000-0004-0000-0200-00000C000000}"/>
    <hyperlink ref="A19" location="'700'!C6" display="'700'!C6" xr:uid="{00000000-0004-0000-0200-00000D000000}"/>
    <hyperlink ref="A20" location="'800'!C6" display="'800'!C6" xr:uid="{00000000-0004-0000-0200-00000E000000}"/>
    <hyperlink ref="A21" location="'900'!C6" display="'900'!C6" xr:uid="{00000000-0004-0000-0200-00000F000000}"/>
    <hyperlink ref="A22" location="'1000'!C6" display="'1000'!C6" xr:uid="{00000000-0004-0000-0200-000010000000}"/>
    <hyperlink ref="A23" location="'1100'!C6" display="'1100'!C6" xr:uid="{00000000-0004-0000-0200-000011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Q44"/>
  <sheetViews>
    <sheetView workbookViewId="0">
      <selection activeCell="E17" sqref="E17"/>
    </sheetView>
  </sheetViews>
  <sheetFormatPr baseColWidth="10" defaultColWidth="11" defaultRowHeight="14" outlineLevelCol="1" x14ac:dyDescent="0.3"/>
  <cols>
    <col min="1" max="1" width="3.58203125" style="137" customWidth="1"/>
    <col min="2" max="2" width="0.83203125" style="137" customWidth="1"/>
    <col min="3" max="3" width="41.33203125" style="137" customWidth="1"/>
    <col min="4" max="4" width="3.08203125" style="137" bestFit="1" customWidth="1"/>
    <col min="5" max="9" width="13.25" style="137" customWidth="1"/>
    <col min="10" max="10" width="11" style="137"/>
    <col min="11" max="11" width="104.33203125" style="137" hidden="1" customWidth="1" outlineLevel="1"/>
    <col min="12" max="12" width="107.25" style="137" hidden="1" customWidth="1" outlineLevel="1"/>
    <col min="13" max="13" width="31.08203125" style="137" hidden="1" customWidth="1" outlineLevel="1"/>
    <col min="14" max="14" width="25.5" style="137" hidden="1" customWidth="1" outlineLevel="1"/>
    <col min="15" max="15" width="14.58203125" style="137" hidden="1" customWidth="1" outlineLevel="1"/>
    <col min="16" max="16" width="20.58203125" style="137" hidden="1" customWidth="1" outlineLevel="1"/>
    <col min="17" max="17" width="11" style="137" collapsed="1"/>
    <col min="18" max="16384" width="11" style="137"/>
  </cols>
  <sheetData>
    <row r="1" spans="1:16" ht="25.5" customHeight="1" x14ac:dyDescent="0.3">
      <c r="A1" s="158"/>
      <c r="B1" s="151"/>
      <c r="C1" s="144" t="str">
        <f>+IF(Langage=0,K1,L1)</f>
        <v>Nom de l'assureur :</v>
      </c>
      <c r="D1" s="144"/>
      <c r="E1" s="558">
        <f>'100'!B10</f>
        <v>0</v>
      </c>
      <c r="F1" s="559"/>
      <c r="G1" s="559"/>
      <c r="H1" s="559"/>
      <c r="I1" s="560"/>
      <c r="K1" s="137" t="s">
        <v>1</v>
      </c>
      <c r="L1" s="137" t="s">
        <v>294</v>
      </c>
    </row>
    <row r="2" spans="1:16" ht="24" customHeight="1" x14ac:dyDescent="0.3">
      <c r="A2" s="159"/>
      <c r="B2" s="160"/>
      <c r="C2" s="161"/>
      <c r="D2" s="161"/>
      <c r="E2" s="162"/>
      <c r="F2" s="163"/>
      <c r="G2" s="163"/>
      <c r="H2" s="163"/>
      <c r="I2" s="163"/>
    </row>
    <row r="3" spans="1:16" ht="24" customHeight="1" x14ac:dyDescent="0.3">
      <c r="A3" s="561" t="str">
        <f>+IF(Langage=0,K3,L3)</f>
        <v>RENSEIGNEMENTS</v>
      </c>
      <c r="B3" s="561"/>
      <c r="C3" s="561"/>
      <c r="D3" s="561"/>
      <c r="E3" s="561"/>
      <c r="F3" s="561"/>
      <c r="G3" s="561"/>
      <c r="H3" s="561"/>
      <c r="I3" s="561"/>
      <c r="K3" s="137" t="s">
        <v>71</v>
      </c>
      <c r="L3" s="137" t="s">
        <v>308</v>
      </c>
    </row>
    <row r="4" spans="1:16" ht="24" customHeight="1" x14ac:dyDescent="0.3">
      <c r="A4" s="164"/>
      <c r="B4" s="165"/>
      <c r="C4" s="165"/>
      <c r="D4" s="165"/>
      <c r="E4" s="165"/>
      <c r="F4" s="165"/>
      <c r="G4" s="165"/>
      <c r="H4" s="165"/>
      <c r="I4" s="165"/>
    </row>
    <row r="5" spans="1:16" ht="18.75" customHeight="1" x14ac:dyDescent="0.3">
      <c r="A5" s="562" t="str">
        <f>+IF(Langage=0,K5,L5)</f>
        <v>- Section obligatoire (200 à 250) -</v>
      </c>
      <c r="B5" s="562"/>
      <c r="C5" s="562"/>
      <c r="D5" s="562"/>
      <c r="E5" s="562"/>
      <c r="F5" s="562"/>
      <c r="G5" s="562"/>
      <c r="H5" s="562"/>
      <c r="I5" s="562"/>
      <c r="K5" s="166" t="s">
        <v>663</v>
      </c>
      <c r="L5" s="166" t="s">
        <v>664</v>
      </c>
    </row>
    <row r="6" spans="1:16" ht="24" customHeight="1" x14ac:dyDescent="0.3">
      <c r="A6" s="563"/>
      <c r="B6" s="563"/>
      <c r="C6" s="563"/>
      <c r="D6" s="563"/>
      <c r="E6" s="563"/>
      <c r="F6" s="563"/>
      <c r="G6" s="563"/>
      <c r="H6" s="563"/>
      <c r="I6" s="563"/>
    </row>
    <row r="7" spans="1:16" ht="15" customHeight="1" x14ac:dyDescent="0.3">
      <c r="A7" s="167" t="s">
        <v>10</v>
      </c>
      <c r="B7" s="168"/>
      <c r="C7" s="169" t="str">
        <f>+IF(Langage=0,K7,L7)</f>
        <v>RENSEIGNEMENTS CONCERNANT LES AFFAIRES DIRECTES SOUSCRITES</v>
      </c>
      <c r="D7" s="169"/>
      <c r="E7" s="169"/>
      <c r="F7" s="169"/>
      <c r="G7" s="170"/>
      <c r="H7" s="170"/>
      <c r="I7" s="170"/>
      <c r="K7" s="137" t="s">
        <v>72</v>
      </c>
      <c r="L7" s="137" t="s">
        <v>309</v>
      </c>
    </row>
    <row r="8" spans="1:16" ht="12.75" customHeight="1" x14ac:dyDescent="0.3">
      <c r="A8" s="159"/>
      <c r="B8" s="171"/>
      <c r="C8" s="442" t="str">
        <f>+IF(Langage=0,K8,L8)</f>
        <v>(assurance directe souscrite quel que soit le mode de mise en marché, excluant la réassurance acceptée)</v>
      </c>
      <c r="D8" s="442"/>
      <c r="E8" s="442"/>
      <c r="F8" s="442"/>
      <c r="G8" s="442"/>
      <c r="H8" s="19"/>
      <c r="I8" s="19"/>
      <c r="K8" s="172" t="s">
        <v>73</v>
      </c>
      <c r="L8" s="137" t="s">
        <v>310</v>
      </c>
    </row>
    <row r="9" spans="1:16" ht="12.75" customHeight="1" x14ac:dyDescent="0.3">
      <c r="A9" s="159"/>
      <c r="B9" s="171"/>
      <c r="C9" s="173"/>
      <c r="D9" s="173"/>
      <c r="E9" s="19"/>
      <c r="F9" s="19"/>
      <c r="G9" s="19"/>
      <c r="H9" s="19"/>
      <c r="I9" s="19"/>
      <c r="K9" s="174"/>
    </row>
    <row r="10" spans="1:16" ht="12.75" customHeight="1" x14ac:dyDescent="0.3">
      <c r="A10" s="159"/>
      <c r="B10" s="171"/>
      <c r="C10" s="175" t="str">
        <f>+IF(Langage=0,K10,L10)</f>
        <v>Identifier par un X toutes les catégories de véhicules pour lesquelles des primes ont été souscrites directement en assurance</v>
      </c>
      <c r="D10" s="175"/>
      <c r="E10" s="175"/>
      <c r="F10" s="175"/>
      <c r="G10" s="175"/>
      <c r="H10" s="175"/>
      <c r="I10" s="175"/>
      <c r="K10" s="176" t="s">
        <v>311</v>
      </c>
      <c r="L10" s="137" t="s">
        <v>312</v>
      </c>
    </row>
    <row r="11" spans="1:16" ht="12.75" customHeight="1" x14ac:dyDescent="0.3">
      <c r="A11" s="159"/>
      <c r="B11" s="171"/>
      <c r="C11" s="175" t="str">
        <f>+IF(Langage=0,K11,L11)</f>
        <v>automobile au Québec au cours de la période du 1er janvier au 31 décembre 2023. De plus, préciser s'il s'agit d'assurance</v>
      </c>
      <c r="D11" s="175"/>
      <c r="E11" s="175"/>
      <c r="F11" s="175"/>
      <c r="G11" s="175"/>
      <c r="H11" s="175"/>
      <c r="I11" s="175"/>
      <c r="K11" s="305" t="str">
        <f>"automobile au Québec au cours de la période du 1er janvier au 31 décembre "&amp;_AF&amp;". De plus, préciser s'il s'agit d'assurance"</f>
        <v>automobile au Québec au cours de la période du 1er janvier au 31 décembre 2023. De plus, préciser s'il s'agit d'assurance</v>
      </c>
      <c r="L11" s="137" t="str">
        <f>"from January 1 to December 31, "&amp;_AF&amp;". Specify whether the class applies to individual insurance (including fleets rated by vehicle)"</f>
        <v>from January 1 to December 31, 2023. Specify whether the class applies to individual insurance (including fleets rated by vehicle)</v>
      </c>
    </row>
    <row r="12" spans="1:16" ht="12.75" customHeight="1" x14ac:dyDescent="0.3">
      <c r="A12" s="158"/>
      <c r="B12" s="177"/>
      <c r="C12" s="175" t="str">
        <f>+IF(Langage=0,K12,L12)</f>
        <v>individuelle (incluant les flottes tarifées par véhicule) ou de flotte (non tarifée par véhicule).</v>
      </c>
      <c r="D12" s="175"/>
      <c r="E12" s="175"/>
      <c r="F12" s="175"/>
      <c r="G12" s="175"/>
      <c r="H12" s="175"/>
      <c r="I12" s="175"/>
      <c r="K12" s="176" t="s">
        <v>74</v>
      </c>
      <c r="L12" s="137" t="s">
        <v>313</v>
      </c>
    </row>
    <row r="13" spans="1:16" ht="12.75" customHeight="1" x14ac:dyDescent="0.3">
      <c r="A13" s="158"/>
      <c r="B13" s="177"/>
      <c r="C13" s="175"/>
      <c r="D13" s="175"/>
      <c r="E13" s="175"/>
      <c r="F13" s="175"/>
      <c r="G13" s="175"/>
      <c r="H13" s="175"/>
      <c r="I13" s="175"/>
    </row>
    <row r="14" spans="1:16" ht="34.5" customHeight="1" x14ac:dyDescent="0.3">
      <c r="A14" s="178"/>
      <c r="B14" s="179"/>
      <c r="C14" s="180"/>
      <c r="D14" s="180"/>
      <c r="E14" s="564" t="str">
        <f>+IF(Langage=0,K14,L14)</f>
        <v>ASSURANCE INDIVIDUELLE
(incluant les flottes tarifées par véhicule)</v>
      </c>
      <c r="F14" s="565"/>
      <c r="G14" s="566"/>
      <c r="H14" s="564" t="str">
        <f>+IF(Langage=0,M14,N14)</f>
        <v>FLOTTES
(non tarifées par véhicule)</v>
      </c>
      <c r="I14" s="566"/>
      <c r="K14" s="65" t="s">
        <v>365</v>
      </c>
      <c r="L14" s="181" t="s">
        <v>366</v>
      </c>
      <c r="M14" s="181" t="s">
        <v>367</v>
      </c>
      <c r="N14" s="79" t="s">
        <v>368</v>
      </c>
    </row>
    <row r="15" spans="1:16" ht="34" customHeight="1" x14ac:dyDescent="0.3">
      <c r="A15" s="159"/>
      <c r="B15" s="171"/>
      <c r="C15" s="451" t="str">
        <f>+IF(Langage=0,K15,L15)</f>
        <v>CATÉGORIES DE VÉHICULES
Définies selon le Plan Statistique Automobile
Section 7 des instructions aux assureurs du PSA</v>
      </c>
      <c r="D15" s="21"/>
      <c r="E15" s="1" t="s">
        <v>9</v>
      </c>
      <c r="F15" s="60" t="str">
        <f>+IF(Langage=0,M15,N15)</f>
        <v>Code du PSA</v>
      </c>
      <c r="G15" s="61" t="str">
        <f>+IF(Langage=0,O15,P15)</f>
        <v>Section à remplir</v>
      </c>
      <c r="H15" s="1" t="s">
        <v>9</v>
      </c>
      <c r="I15" s="60" t="str">
        <f>+IF(Langage=0,M15,N15)</f>
        <v>Code du PSA</v>
      </c>
      <c r="K15" s="65" t="s">
        <v>369</v>
      </c>
      <c r="L15" s="181" t="s">
        <v>370</v>
      </c>
      <c r="M15" s="137" t="s">
        <v>75</v>
      </c>
      <c r="N15" s="59" t="s">
        <v>314</v>
      </c>
      <c r="O15" s="59" t="s">
        <v>384</v>
      </c>
      <c r="P15" s="59" t="s">
        <v>385</v>
      </c>
    </row>
    <row r="16" spans="1:16" ht="27.75" customHeight="1" x14ac:dyDescent="0.3">
      <c r="A16" s="159"/>
      <c r="B16" s="171"/>
      <c r="C16" s="452"/>
      <c r="D16" s="453"/>
      <c r="E16" s="385" t="s">
        <v>107</v>
      </c>
      <c r="F16" s="7"/>
      <c r="G16" s="62"/>
      <c r="H16" s="385" t="s">
        <v>108</v>
      </c>
      <c r="I16" s="1"/>
    </row>
    <row r="17" spans="1:14" ht="15" customHeight="1" x14ac:dyDescent="0.3">
      <c r="A17" s="159"/>
      <c r="B17" s="171"/>
      <c r="C17" s="63" t="str">
        <f t="shared" ref="C17:C36" si="0">+IF(Langage=0,K17,L17)</f>
        <v>VOITURES DE TOURISME</v>
      </c>
      <c r="D17" s="384" t="s">
        <v>64</v>
      </c>
      <c r="E17" s="460"/>
      <c r="F17" s="2" t="s">
        <v>77</v>
      </c>
      <c r="G17" s="386" t="s">
        <v>316</v>
      </c>
      <c r="H17" s="461"/>
      <c r="I17" s="2" t="s">
        <v>78</v>
      </c>
      <c r="K17" s="176" t="s">
        <v>76</v>
      </c>
      <c r="L17" s="137" t="s">
        <v>315</v>
      </c>
      <c r="N17" s="59"/>
    </row>
    <row r="18" spans="1:14" ht="15" customHeight="1" x14ac:dyDescent="0.3">
      <c r="A18" s="159"/>
      <c r="B18" s="171"/>
      <c r="C18" s="70" t="str">
        <f t="shared" si="0"/>
        <v>Véhicules récréatifs (caravanes, maisons motorisées...)</v>
      </c>
      <c r="D18" s="387" t="s">
        <v>65</v>
      </c>
      <c r="E18" s="460"/>
      <c r="F18" s="2" t="s">
        <v>80</v>
      </c>
      <c r="G18" s="386" t="s">
        <v>317</v>
      </c>
      <c r="H18" s="461"/>
      <c r="I18" s="2" t="s">
        <v>80</v>
      </c>
      <c r="K18" s="65" t="s">
        <v>79</v>
      </c>
      <c r="L18" s="137" t="s">
        <v>323</v>
      </c>
    </row>
    <row r="19" spans="1:14" ht="15" customHeight="1" x14ac:dyDescent="0.3">
      <c r="A19" s="159"/>
      <c r="B19" s="171"/>
      <c r="C19" s="70" t="str">
        <f t="shared" si="0"/>
        <v>Motocyclettes</v>
      </c>
      <c r="D19" s="388" t="s">
        <v>66</v>
      </c>
      <c r="E19" s="460"/>
      <c r="F19" s="2" t="s">
        <v>82</v>
      </c>
      <c r="G19" s="386" t="s">
        <v>318</v>
      </c>
      <c r="H19" s="461"/>
      <c r="I19" s="2" t="s">
        <v>83</v>
      </c>
      <c r="K19" s="66" t="s">
        <v>81</v>
      </c>
      <c r="L19" s="137" t="s">
        <v>324</v>
      </c>
    </row>
    <row r="20" spans="1:14" ht="15" customHeight="1" x14ac:dyDescent="0.3">
      <c r="A20" s="159"/>
      <c r="B20" s="171"/>
      <c r="C20" s="70" t="str">
        <f t="shared" si="0"/>
        <v>Motoneiges</v>
      </c>
      <c r="D20" s="388" t="s">
        <v>67</v>
      </c>
      <c r="E20" s="460"/>
      <c r="F20" s="2" t="s">
        <v>85</v>
      </c>
      <c r="G20" s="386" t="s">
        <v>319</v>
      </c>
      <c r="H20" s="461"/>
      <c r="I20" s="2" t="s">
        <v>83</v>
      </c>
      <c r="K20" s="66" t="s">
        <v>84</v>
      </c>
      <c r="L20" s="137" t="s">
        <v>325</v>
      </c>
    </row>
    <row r="21" spans="1:14" ht="15" customHeight="1" x14ac:dyDescent="0.3">
      <c r="A21" s="159"/>
      <c r="B21" s="171"/>
      <c r="C21" s="70" t="str">
        <f t="shared" si="0"/>
        <v>Véhicules tout-terrain</v>
      </c>
      <c r="D21" s="388" t="s">
        <v>68</v>
      </c>
      <c r="E21" s="460"/>
      <c r="F21" s="2" t="s">
        <v>87</v>
      </c>
      <c r="G21" s="386" t="s">
        <v>320</v>
      </c>
      <c r="H21" s="461"/>
      <c r="I21" s="2" t="s">
        <v>83</v>
      </c>
      <c r="K21" s="67" t="s">
        <v>86</v>
      </c>
      <c r="L21" s="69" t="s">
        <v>326</v>
      </c>
    </row>
    <row r="22" spans="1:14" ht="15" customHeight="1" x14ac:dyDescent="0.3">
      <c r="A22" s="159"/>
      <c r="B22" s="171"/>
      <c r="C22" s="63" t="str">
        <f t="shared" si="0"/>
        <v>VÉHICULES UTILITAIRES</v>
      </c>
      <c r="D22" s="388" t="s">
        <v>109</v>
      </c>
      <c r="E22" s="462"/>
      <c r="F22" s="3" t="s">
        <v>89</v>
      </c>
      <c r="G22" s="389" t="s">
        <v>321</v>
      </c>
      <c r="H22" s="463"/>
      <c r="I22" s="3" t="s">
        <v>90</v>
      </c>
      <c r="K22" s="66" t="s">
        <v>88</v>
      </c>
      <c r="L22" s="137" t="s">
        <v>327</v>
      </c>
    </row>
    <row r="23" spans="1:14" ht="15" customHeight="1" x14ac:dyDescent="0.3">
      <c r="A23" s="159"/>
      <c r="B23" s="171"/>
      <c r="C23" s="64" t="str">
        <f t="shared" si="0"/>
        <v>VÉHICULES PUBLICS :</v>
      </c>
      <c r="D23" s="26"/>
      <c r="E23" s="390"/>
      <c r="F23" s="4"/>
      <c r="G23" s="4"/>
      <c r="H23" s="390"/>
      <c r="I23" s="5"/>
      <c r="K23" s="68" t="s">
        <v>91</v>
      </c>
      <c r="L23" s="137" t="s">
        <v>328</v>
      </c>
    </row>
    <row r="24" spans="1:14" ht="15" customHeight="1" x14ac:dyDescent="0.3">
      <c r="A24" s="159"/>
      <c r="B24" s="171"/>
      <c r="C24" s="70" t="str">
        <f t="shared" si="0"/>
        <v>Autobus publics</v>
      </c>
      <c r="D24" s="388" t="s">
        <v>110</v>
      </c>
      <c r="E24" s="460"/>
      <c r="F24" s="2" t="s">
        <v>92</v>
      </c>
      <c r="G24" s="386" t="s">
        <v>322</v>
      </c>
      <c r="H24" s="461"/>
      <c r="I24" s="2" t="s">
        <v>93</v>
      </c>
      <c r="K24" s="66" t="s">
        <v>343</v>
      </c>
      <c r="L24" s="137" t="s">
        <v>329</v>
      </c>
    </row>
    <row r="25" spans="1:14" ht="15" customHeight="1" x14ac:dyDescent="0.3">
      <c r="A25" s="159"/>
      <c r="B25" s="171"/>
      <c r="C25" s="70" t="str">
        <f t="shared" si="0"/>
        <v>Autobus scolaires</v>
      </c>
      <c r="D25" s="391" t="s">
        <v>111</v>
      </c>
      <c r="E25" s="460"/>
      <c r="F25" s="2" t="s">
        <v>94</v>
      </c>
      <c r="G25" s="386" t="s">
        <v>322</v>
      </c>
      <c r="H25" s="461"/>
      <c r="I25" s="2" t="s">
        <v>93</v>
      </c>
      <c r="K25" s="66" t="s">
        <v>342</v>
      </c>
      <c r="L25" s="137" t="s">
        <v>330</v>
      </c>
    </row>
    <row r="26" spans="1:14" ht="15" customHeight="1" x14ac:dyDescent="0.3">
      <c r="A26" s="159"/>
      <c r="B26" s="171"/>
      <c r="C26" s="70" t="str">
        <f t="shared" si="0"/>
        <v>Autobus privés</v>
      </c>
      <c r="D26" s="391" t="s">
        <v>112</v>
      </c>
      <c r="E26" s="460"/>
      <c r="F26" s="2" t="s">
        <v>95</v>
      </c>
      <c r="G26" s="386" t="s">
        <v>322</v>
      </c>
      <c r="H26" s="461"/>
      <c r="I26" s="2" t="s">
        <v>93</v>
      </c>
      <c r="K26" s="66" t="s">
        <v>344</v>
      </c>
      <c r="L26" s="137" t="s">
        <v>331</v>
      </c>
    </row>
    <row r="27" spans="1:14" ht="15" customHeight="1" x14ac:dyDescent="0.3">
      <c r="A27" s="159"/>
      <c r="B27" s="171"/>
      <c r="C27" s="70" t="str">
        <f t="shared" si="0"/>
        <v>Véhicules funèbres</v>
      </c>
      <c r="D27" s="391" t="s">
        <v>114</v>
      </c>
      <c r="E27" s="460"/>
      <c r="F27" s="2" t="s">
        <v>96</v>
      </c>
      <c r="G27" s="386" t="s">
        <v>322</v>
      </c>
      <c r="H27" s="461"/>
      <c r="I27" s="2" t="s">
        <v>93</v>
      </c>
      <c r="K27" s="66" t="s">
        <v>345</v>
      </c>
      <c r="L27" s="137" t="s">
        <v>332</v>
      </c>
    </row>
    <row r="28" spans="1:14" ht="15" customHeight="1" x14ac:dyDescent="0.3">
      <c r="A28" s="159"/>
      <c r="B28" s="171"/>
      <c r="C28" s="70" t="str">
        <f t="shared" si="0"/>
        <v>Ambulances</v>
      </c>
      <c r="D28" s="391" t="s">
        <v>115</v>
      </c>
      <c r="E28" s="460"/>
      <c r="F28" s="2" t="s">
        <v>97</v>
      </c>
      <c r="G28" s="386" t="s">
        <v>322</v>
      </c>
      <c r="H28" s="461"/>
      <c r="I28" s="2" t="s">
        <v>93</v>
      </c>
      <c r="K28" s="66" t="s">
        <v>333</v>
      </c>
      <c r="L28" s="137" t="s">
        <v>333</v>
      </c>
    </row>
    <row r="29" spans="1:14" ht="15" customHeight="1" x14ac:dyDescent="0.3">
      <c r="A29" s="159"/>
      <c r="B29" s="171"/>
      <c r="C29" s="70" t="str">
        <f t="shared" si="0"/>
        <v>Écoles de conduite</v>
      </c>
      <c r="D29" s="391" t="s">
        <v>116</v>
      </c>
      <c r="E29" s="460"/>
      <c r="F29" s="2" t="s">
        <v>98</v>
      </c>
      <c r="G29" s="386" t="s">
        <v>322</v>
      </c>
      <c r="H29" s="461"/>
      <c r="I29" s="2" t="s">
        <v>93</v>
      </c>
      <c r="K29" s="66" t="s">
        <v>346</v>
      </c>
      <c r="L29" s="137" t="s">
        <v>334</v>
      </c>
    </row>
    <row r="30" spans="1:14" ht="15" customHeight="1" x14ac:dyDescent="0.3">
      <c r="A30" s="159"/>
      <c r="B30" s="171"/>
      <c r="C30" s="70" t="str">
        <f t="shared" si="0"/>
        <v>Véhicules de services de police ou d'incendie</v>
      </c>
      <c r="D30" s="391" t="s">
        <v>117</v>
      </c>
      <c r="E30" s="460"/>
      <c r="F30" s="2" t="s">
        <v>99</v>
      </c>
      <c r="G30" s="386" t="s">
        <v>322</v>
      </c>
      <c r="H30" s="461"/>
      <c r="I30" s="2" t="s">
        <v>93</v>
      </c>
      <c r="K30" s="66" t="s">
        <v>347</v>
      </c>
      <c r="L30" s="137" t="s">
        <v>335</v>
      </c>
    </row>
    <row r="31" spans="1:14" ht="15" customHeight="1" x14ac:dyDescent="0.3">
      <c r="A31" s="159"/>
      <c r="B31" s="171"/>
      <c r="C31" s="70" t="str">
        <f t="shared" si="0"/>
        <v>Taxis ou limousines</v>
      </c>
      <c r="D31" s="391" t="s">
        <v>118</v>
      </c>
      <c r="E31" s="460"/>
      <c r="F31" s="2" t="s">
        <v>100</v>
      </c>
      <c r="G31" s="386" t="s">
        <v>322</v>
      </c>
      <c r="H31" s="461"/>
      <c r="I31" s="2" t="s">
        <v>93</v>
      </c>
      <c r="K31" s="66" t="s">
        <v>348</v>
      </c>
      <c r="L31" s="137" t="s">
        <v>336</v>
      </c>
    </row>
    <row r="32" spans="1:14" ht="15" customHeight="1" x14ac:dyDescent="0.3">
      <c r="A32" s="159"/>
      <c r="B32" s="171"/>
      <c r="C32" s="70" t="str">
        <f t="shared" si="0"/>
        <v>Autres véhicules publics</v>
      </c>
      <c r="D32" s="391" t="s">
        <v>119</v>
      </c>
      <c r="E32" s="462"/>
      <c r="F32" s="3" t="s">
        <v>101</v>
      </c>
      <c r="G32" s="389" t="s">
        <v>322</v>
      </c>
      <c r="H32" s="463"/>
      <c r="I32" s="3" t="s">
        <v>93</v>
      </c>
      <c r="K32" s="66" t="s">
        <v>349</v>
      </c>
      <c r="L32" s="137" t="s">
        <v>337</v>
      </c>
    </row>
    <row r="33" spans="1:12" ht="15" customHeight="1" x14ac:dyDescent="0.3">
      <c r="A33" s="159"/>
      <c r="B33" s="171"/>
      <c r="C33" s="64" t="str">
        <f t="shared" si="0"/>
        <v>AUTRES RISQUES :</v>
      </c>
      <c r="D33" s="26"/>
      <c r="E33" s="390"/>
      <c r="F33" s="4"/>
      <c r="G33" s="4"/>
      <c r="H33" s="390"/>
      <c r="I33" s="6"/>
      <c r="K33" s="68" t="s">
        <v>102</v>
      </c>
      <c r="L33" s="137" t="s">
        <v>338</v>
      </c>
    </row>
    <row r="34" spans="1:12" ht="15" customHeight="1" x14ac:dyDescent="0.3">
      <c r="A34" s="159"/>
      <c r="B34" s="171"/>
      <c r="C34" s="70" t="str">
        <f t="shared" si="0"/>
        <v>Garages, parcs de stationnement, marchands...</v>
      </c>
      <c r="D34" s="391" t="s">
        <v>120</v>
      </c>
      <c r="E34" s="460"/>
      <c r="F34" s="2" t="s">
        <v>103</v>
      </c>
      <c r="G34" s="386" t="s">
        <v>80</v>
      </c>
      <c r="H34" s="461"/>
      <c r="I34" s="2" t="s">
        <v>103</v>
      </c>
      <c r="K34" s="66" t="s">
        <v>350</v>
      </c>
      <c r="L34" s="137" t="s">
        <v>339</v>
      </c>
    </row>
    <row r="35" spans="1:12" ht="15" customHeight="1" x14ac:dyDescent="0.3">
      <c r="A35" s="159"/>
      <c r="B35" s="171"/>
      <c r="C35" s="70" t="str">
        <f t="shared" si="0"/>
        <v>Polices des non-propriétaires</v>
      </c>
      <c r="D35" s="391" t="s">
        <v>121</v>
      </c>
      <c r="E35" s="460"/>
      <c r="F35" s="2" t="s">
        <v>104</v>
      </c>
      <c r="G35" s="386" t="s">
        <v>80</v>
      </c>
      <c r="H35" s="461"/>
      <c r="I35" s="2" t="s">
        <v>104</v>
      </c>
      <c r="K35" s="66" t="s">
        <v>351</v>
      </c>
      <c r="L35" s="137" t="s">
        <v>340</v>
      </c>
    </row>
    <row r="36" spans="1:12" ht="15" customHeight="1" x14ac:dyDescent="0.3">
      <c r="A36" s="159"/>
      <c r="B36" s="171"/>
      <c r="C36" s="70" t="str">
        <f t="shared" si="0"/>
        <v>Autres</v>
      </c>
      <c r="D36" s="391" t="s">
        <v>122</v>
      </c>
      <c r="E36" s="462"/>
      <c r="F36" s="2" t="s">
        <v>105</v>
      </c>
      <c r="G36" s="386" t="s">
        <v>80</v>
      </c>
      <c r="H36" s="463"/>
      <c r="I36" s="2" t="s">
        <v>105</v>
      </c>
      <c r="K36" s="66" t="s">
        <v>352</v>
      </c>
      <c r="L36" s="137" t="s">
        <v>341</v>
      </c>
    </row>
    <row r="37" spans="1:12" ht="12.75" customHeight="1" x14ac:dyDescent="0.3">
      <c r="A37" s="159"/>
      <c r="B37" s="171"/>
      <c r="C37" s="182"/>
      <c r="D37" s="182"/>
      <c r="E37" s="183"/>
      <c r="F37" s="183"/>
      <c r="G37" s="183"/>
      <c r="H37" s="183"/>
      <c r="I37" s="183"/>
    </row>
    <row r="38" spans="1:12" ht="30" customHeight="1" x14ac:dyDescent="0.3">
      <c r="A38" s="184"/>
      <c r="B38" s="185"/>
      <c r="C38" s="552" t="str">
        <f>+IF(Langage=0,K38,L38)</f>
        <v>Si vous souscrivez uniquement d'autres risques ou des flottes non tarifées par véhicule, seules les sections RESPONSABLES (100) et RENSEIGNEMENTS (200 à 250) sont à remplir. Pour les autres catégories souscrites, veuillez compléter la section mentionnée.</v>
      </c>
      <c r="D38" s="552"/>
      <c r="E38" s="552"/>
      <c r="F38" s="552"/>
      <c r="G38" s="552"/>
      <c r="H38" s="552"/>
      <c r="I38" s="552"/>
      <c r="K38" s="71" t="s">
        <v>386</v>
      </c>
      <c r="L38" s="137" t="s">
        <v>387</v>
      </c>
    </row>
    <row r="39" spans="1:12" ht="12.75" customHeight="1" x14ac:dyDescent="0.3">
      <c r="A39" s="159"/>
      <c r="B39" s="171"/>
      <c r="C39" s="186"/>
      <c r="D39" s="186"/>
      <c r="E39" s="187"/>
      <c r="F39" s="187"/>
      <c r="G39" s="187"/>
      <c r="H39" s="19"/>
      <c r="I39" s="19"/>
    </row>
    <row r="40" spans="1:12" ht="12.75" customHeight="1" x14ac:dyDescent="0.3">
      <c r="A40" s="159"/>
      <c r="B40" s="171"/>
      <c r="C40" s="188" t="str">
        <f>+IF(Langage=0,K40,L40)</f>
        <v>Commentaire :</v>
      </c>
      <c r="D40" s="189"/>
      <c r="E40" s="183"/>
      <c r="F40" s="161"/>
      <c r="G40" s="161"/>
      <c r="H40" s="19"/>
      <c r="I40" s="19"/>
      <c r="K40" s="71" t="s">
        <v>106</v>
      </c>
      <c r="L40" s="137" t="s">
        <v>353</v>
      </c>
    </row>
    <row r="41" spans="1:12" ht="12.75" customHeight="1" x14ac:dyDescent="0.3">
      <c r="A41" s="159"/>
      <c r="B41" s="171"/>
      <c r="C41" s="556" t="s">
        <v>124</v>
      </c>
      <c r="D41" s="557"/>
      <c r="E41" s="557"/>
      <c r="F41" s="557"/>
      <c r="G41" s="557"/>
      <c r="H41" s="557"/>
      <c r="I41" s="557"/>
    </row>
    <row r="42" spans="1:12" ht="36" customHeight="1" x14ac:dyDescent="0.3">
      <c r="A42" s="24" t="s">
        <v>123</v>
      </c>
      <c r="B42" s="171"/>
      <c r="C42" s="553"/>
      <c r="D42" s="554"/>
      <c r="E42" s="554"/>
      <c r="F42" s="554"/>
      <c r="G42" s="554"/>
      <c r="H42" s="554"/>
      <c r="I42" s="555"/>
    </row>
    <row r="43" spans="1:12" x14ac:dyDescent="0.3">
      <c r="A43" s="159"/>
      <c r="B43" s="171"/>
      <c r="C43" s="190"/>
      <c r="D43" s="190"/>
      <c r="E43" s="190"/>
      <c r="F43" s="190"/>
      <c r="G43" s="190"/>
      <c r="H43" s="190"/>
      <c r="I43" s="190"/>
    </row>
    <row r="44" spans="1:12" x14ac:dyDescent="0.3">
      <c r="A44" s="540" t="s">
        <v>666</v>
      </c>
      <c r="B44" s="540"/>
      <c r="C44" s="540"/>
      <c r="D44" s="540"/>
      <c r="E44" s="540"/>
      <c r="F44" s="540"/>
      <c r="G44" s="540"/>
      <c r="H44" s="540"/>
      <c r="I44" s="540"/>
    </row>
  </sheetData>
  <sheetProtection algorithmName="SHA-512" hashValue="kSYB85q0sJ8pnY0Pw5tDuHhAHAhOrRbDBGKJw5UtWuAk55nkrifGM2tbQVWpiF6j7C536XPRZAZ1o+cReKaQ2A==" saltValue="J07vMFU5W79VQ0nsUsx4gA==" spinCount="100000" sheet="1" selectLockedCells="1"/>
  <mergeCells count="10">
    <mergeCell ref="A44:I44"/>
    <mergeCell ref="C38:I38"/>
    <mergeCell ref="C42:I42"/>
    <mergeCell ref="C41:I41"/>
    <mergeCell ref="E1:I1"/>
    <mergeCell ref="A3:I3"/>
    <mergeCell ref="A5:I5"/>
    <mergeCell ref="A6:I6"/>
    <mergeCell ref="E14:G14"/>
    <mergeCell ref="H14:I14"/>
  </mergeCells>
  <pageMargins left="0.7" right="0.7" top="0.75" bottom="0.75" header="0.3" footer="0.3"/>
  <pageSetup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dimension ref="A1:R53"/>
  <sheetViews>
    <sheetView workbookViewId="0">
      <selection activeCell="E7" sqref="E7"/>
    </sheetView>
  </sheetViews>
  <sheetFormatPr baseColWidth="10" defaultColWidth="11" defaultRowHeight="14" outlineLevelCol="1" x14ac:dyDescent="0.3"/>
  <cols>
    <col min="1" max="1" width="3.58203125" style="137" customWidth="1"/>
    <col min="2" max="2" width="0.83203125" style="137" customWidth="1"/>
    <col min="3" max="3" width="41.33203125" style="137" customWidth="1"/>
    <col min="4" max="4" width="3.5" style="137" bestFit="1" customWidth="1"/>
    <col min="5" max="9" width="13.25" style="137" customWidth="1"/>
    <col min="10" max="10" width="11" style="137" hidden="1" customWidth="1"/>
    <col min="11" max="11" width="11" style="137"/>
    <col min="12" max="12" width="104.33203125" style="137" hidden="1" customWidth="1" outlineLevel="1"/>
    <col min="13" max="13" width="107.25" style="137" hidden="1" customWidth="1" outlineLevel="1"/>
    <col min="14" max="14" width="31.08203125" style="137" hidden="1" customWidth="1" outlineLevel="1"/>
    <col min="15" max="15" width="25.5" style="137" hidden="1" customWidth="1" outlineLevel="1"/>
    <col min="16" max="16" width="14.58203125" style="137" hidden="1" customWidth="1" outlineLevel="1"/>
    <col min="17" max="17" width="20.58203125" style="137" hidden="1" customWidth="1" outlineLevel="1"/>
    <col min="18" max="18" width="11" style="137" collapsed="1"/>
    <col min="19" max="16384" width="11" style="137"/>
  </cols>
  <sheetData>
    <row r="1" spans="1:17" ht="25.5" customHeight="1" x14ac:dyDescent="0.3">
      <c r="A1" s="158"/>
      <c r="B1" s="151"/>
      <c r="C1" s="144" t="str">
        <f>+IF(Langage=0,L1,M1)</f>
        <v>Nom de l'assureur :</v>
      </c>
      <c r="D1" s="144"/>
      <c r="E1" s="558">
        <f>'100'!B10</f>
        <v>0</v>
      </c>
      <c r="F1" s="559"/>
      <c r="G1" s="559"/>
      <c r="H1" s="559"/>
      <c r="I1" s="560"/>
      <c r="L1" s="137" t="s">
        <v>1</v>
      </c>
      <c r="M1" s="137" t="s">
        <v>294</v>
      </c>
    </row>
    <row r="2" spans="1:17" ht="24" customHeight="1" x14ac:dyDescent="0.3">
      <c r="A2" s="159"/>
      <c r="B2" s="160"/>
      <c r="C2" s="161"/>
      <c r="D2" s="161"/>
      <c r="E2" s="162"/>
      <c r="F2" s="163"/>
      <c r="G2" s="163"/>
      <c r="H2" s="163"/>
      <c r="I2" s="163"/>
    </row>
    <row r="3" spans="1:17" ht="15" customHeight="1" x14ac:dyDescent="0.3">
      <c r="A3" s="167" t="s">
        <v>43</v>
      </c>
      <c r="B3" s="168"/>
      <c r="C3" s="191" t="str">
        <f>+IF(Langage=0,L3,M3)</f>
        <v>RENSEIGNEMENTS CONCERNANT LES CHANGEMENTS DE TARIFS POUR LES AFFAIRES DIRECTES SOUSCRITES</v>
      </c>
      <c r="D3" s="169"/>
      <c r="E3" s="169"/>
      <c r="F3" s="169"/>
      <c r="G3" s="169"/>
      <c r="H3" s="169"/>
      <c r="I3" s="169"/>
      <c r="L3" s="137" t="s">
        <v>356</v>
      </c>
      <c r="M3" s="137" t="s">
        <v>357</v>
      </c>
    </row>
    <row r="4" spans="1:17" ht="12.75" customHeight="1" x14ac:dyDescent="0.3">
      <c r="A4" s="159"/>
      <c r="B4" s="171"/>
      <c r="C4" s="19"/>
      <c r="D4" s="19"/>
      <c r="E4" s="19"/>
      <c r="F4" s="19"/>
      <c r="G4" s="19"/>
      <c r="H4" s="19"/>
      <c r="I4" s="19"/>
    </row>
    <row r="5" spans="1:17" ht="15" customHeight="1" x14ac:dyDescent="0.3">
      <c r="A5" s="167" t="s">
        <v>125</v>
      </c>
      <c r="B5" s="168"/>
      <c r="C5" s="192" t="str">
        <f>+IF(Langage=0,L5,M5)</f>
        <v>Avez-vous modifié vos tarifs en assurance automobile au Québec au cours de la période du 1er janvier au 31 décembre 2023 ?</v>
      </c>
      <c r="D5" s="170"/>
      <c r="E5" s="170"/>
      <c r="F5" s="170"/>
      <c r="G5" s="170"/>
      <c r="H5" s="170"/>
      <c r="I5" s="170"/>
      <c r="L5" s="166" t="str">
        <f>"Avez-vous modifié vos tarifs en assurance automobile au Québec au cours de la période du 1er janvier au 31 décembre "&amp;_AF&amp;" ?"</f>
        <v>Avez-vous modifié vos tarifs en assurance automobile au Québec au cours de la période du 1er janvier au 31 décembre 2023 ?</v>
      </c>
      <c r="M5" s="166" t="str">
        <f>"Did you change your automobile insurance rates in Québec during the period from January 1 to December 31, "&amp;_AF&amp;"?"</f>
        <v>Did you change your automobile insurance rates in Québec during the period from January 1 to December 31, 2023?</v>
      </c>
    </row>
    <row r="6" spans="1:17" ht="12.75" customHeight="1" x14ac:dyDescent="0.3">
      <c r="A6" s="159"/>
      <c r="B6" s="171"/>
      <c r="C6" s="19"/>
      <c r="D6" s="19"/>
      <c r="E6" s="456" t="s">
        <v>107</v>
      </c>
      <c r="F6" s="19"/>
      <c r="G6" s="19"/>
      <c r="H6" s="19"/>
      <c r="I6" s="19"/>
    </row>
    <row r="7" spans="1:17" ht="15" customHeight="1" x14ac:dyDescent="0.3">
      <c r="A7" s="158"/>
      <c r="B7" s="177"/>
      <c r="C7" s="193" t="str">
        <f>+IF(Langage=0,L7,M7)</f>
        <v>OUI ou NON ?</v>
      </c>
      <c r="D7" s="392" t="s">
        <v>64</v>
      </c>
      <c r="E7" s="464"/>
      <c r="F7" s="448"/>
      <c r="G7" s="446"/>
      <c r="H7" s="448"/>
      <c r="I7" s="448"/>
      <c r="J7" s="137" t="s">
        <v>371</v>
      </c>
      <c r="L7" s="59" t="s">
        <v>126</v>
      </c>
      <c r="M7" s="59" t="s">
        <v>358</v>
      </c>
      <c r="N7" s="59"/>
      <c r="O7" s="59"/>
      <c r="P7" s="59"/>
      <c r="Q7" s="59"/>
    </row>
    <row r="8" spans="1:17" ht="12.75" customHeight="1" x14ac:dyDescent="0.3">
      <c r="A8" s="158"/>
      <c r="B8" s="177"/>
      <c r="C8" s="194"/>
      <c r="D8" s="194"/>
      <c r="E8" s="158"/>
      <c r="F8" s="448"/>
      <c r="G8" s="448"/>
      <c r="H8" s="448"/>
      <c r="I8" s="448"/>
      <c r="J8" s="137" t="s">
        <v>372</v>
      </c>
      <c r="L8" s="195"/>
      <c r="M8" s="59"/>
      <c r="N8" s="59"/>
      <c r="O8" s="59"/>
      <c r="P8" s="59"/>
      <c r="Q8" s="59"/>
    </row>
    <row r="9" spans="1:17" ht="15" customHeight="1" x14ac:dyDescent="0.3">
      <c r="A9" s="196" t="s">
        <v>127</v>
      </c>
      <c r="B9" s="197"/>
      <c r="C9" s="192" t="str">
        <f>+IF(Langage=0,L9,M9)</f>
        <v>Dans l'affirmative :</v>
      </c>
      <c r="D9" s="198"/>
      <c r="E9" s="198"/>
      <c r="F9" s="198"/>
      <c r="G9" s="198"/>
      <c r="H9" s="198"/>
      <c r="I9" s="198"/>
      <c r="L9" s="199" t="s">
        <v>128</v>
      </c>
      <c r="M9" s="59" t="s">
        <v>359</v>
      </c>
      <c r="N9" s="59"/>
      <c r="O9" s="59"/>
      <c r="P9" s="59"/>
      <c r="Q9" s="59"/>
    </row>
    <row r="10" spans="1:17" ht="12.75" customHeight="1" x14ac:dyDescent="0.3">
      <c r="A10" s="158"/>
      <c r="B10" s="177"/>
      <c r="C10" s="200" t="str">
        <f>+IF(Langage=0,L10,M10)</f>
        <v>Préciser l'écart entre vos tarifs en vigueur au 31 décembre 2023 par rapport à ceux qui étaient en vigueur au</v>
      </c>
      <c r="D10" s="201"/>
      <c r="E10" s="201"/>
      <c r="F10" s="201"/>
      <c r="G10" s="201"/>
      <c r="H10" s="201"/>
      <c r="I10" s="201"/>
      <c r="L10" s="202" t="str">
        <f>"Préciser l'écart entre vos tarifs en vigueur au 31 décembre "&amp;_AF&amp;" par rapport à ceux qui étaient en vigueur au"</f>
        <v>Préciser l'écart entre vos tarifs en vigueur au 31 décembre 2023 par rapport à ceux qui étaient en vigueur au</v>
      </c>
      <c r="M10" s="59" t="str">
        <f>"Indicate the differential between your rates in effect on December 31, "&amp;_AF&amp;" and on December 31, "&amp;_AF-1&amp;" for all automobile"</f>
        <v>Indicate the differential between your rates in effect on December 31, 2023 and on December 31, 2022 for all automobile</v>
      </c>
      <c r="N10" s="59"/>
      <c r="O10" s="59"/>
      <c r="P10" s="59"/>
      <c r="Q10" s="59"/>
    </row>
    <row r="11" spans="1:17" ht="12.75" customHeight="1" x14ac:dyDescent="0.3">
      <c r="A11" s="158"/>
      <c r="B11" s="177"/>
      <c r="C11" s="200" t="str">
        <f>+IF(Langage=0,L11,M11)</f>
        <v>31 décembre 2022 pour l'ensemble de vos affaires en assurance automobile au Québec, en effectuant le calcul ci-dessous.</v>
      </c>
      <c r="D11" s="201"/>
      <c r="E11" s="201"/>
      <c r="F11" s="201"/>
      <c r="G11" s="201"/>
      <c r="H11" s="201"/>
      <c r="I11" s="201"/>
      <c r="L11" s="202" t="str">
        <f>"31 décembre "&amp;_AF-1&amp;" pour l'ensemble de vos affaires en assurance automobile au Québec, en effectuant le calcul ci-dessous."</f>
        <v>31 décembre 2022 pour l'ensemble de vos affaires en assurance automobile au Québec, en effectuant le calcul ci-dessous.</v>
      </c>
      <c r="M11" s="59" t="s">
        <v>360</v>
      </c>
      <c r="N11" s="59"/>
      <c r="O11" s="59"/>
      <c r="P11" s="59"/>
      <c r="Q11" s="59"/>
    </row>
    <row r="12" spans="1:17" ht="12.75" customHeight="1" x14ac:dyDescent="0.3">
      <c r="A12" s="159"/>
      <c r="B12" s="160"/>
      <c r="C12" s="173"/>
      <c r="D12" s="173"/>
      <c r="E12" s="449"/>
      <c r="F12" s="203"/>
      <c r="G12" s="449"/>
      <c r="I12" s="173"/>
      <c r="L12" s="204"/>
      <c r="M12" s="59"/>
      <c r="N12" s="59"/>
      <c r="O12" s="59"/>
      <c r="P12" s="59"/>
      <c r="Q12" s="59"/>
    </row>
    <row r="13" spans="1:17" ht="12.75" customHeight="1" x14ac:dyDescent="0.3">
      <c r="A13" s="159"/>
      <c r="B13" s="205"/>
      <c r="C13" s="206" t="str">
        <f>+IF(Langage=0,L13,M13)</f>
        <v>tarif moyen au 31 décembre 2023 calculé sur la base</v>
      </c>
      <c r="D13" s="207"/>
      <c r="E13" s="449"/>
      <c r="G13" s="454"/>
      <c r="H13" s="456" t="s">
        <v>124</v>
      </c>
      <c r="I13" s="442"/>
      <c r="L13" s="77" t="str">
        <f>"tarif moyen au 31 décembre "&amp;_AF&amp;" calculé sur la base"</f>
        <v>tarif moyen au 31 décembre 2023 calculé sur la base</v>
      </c>
      <c r="M13" s="59" t="str">
        <f>"average rate at December 31, "&amp;_AF&amp;" based on"</f>
        <v>average rate at December 31, 2023 based on</v>
      </c>
      <c r="N13" s="59"/>
      <c r="O13" s="59"/>
      <c r="P13" s="59"/>
      <c r="Q13" s="59"/>
    </row>
    <row r="14" spans="1:17" ht="13.5" customHeight="1" thickBot="1" x14ac:dyDescent="0.35">
      <c r="A14" s="159"/>
      <c r="B14" s="205"/>
      <c r="C14" s="72" t="str">
        <f>+IF(Langage=0,L14,M14)</f>
        <v>des contrats en vigueur le 31 décembre 2022</v>
      </c>
      <c r="D14" s="393" t="s">
        <v>65</v>
      </c>
      <c r="E14" s="465"/>
      <c r="F14" s="572" t="s">
        <v>129</v>
      </c>
      <c r="H14" s="439" t="str">
        <f>IFERROR(((E14/E15)-1)*100,"")</f>
        <v/>
      </c>
      <c r="I14" s="441" t="s">
        <v>130</v>
      </c>
      <c r="L14" s="77" t="str">
        <f>"des contrats en vigueur le 31 décembre "&amp;_AF-1</f>
        <v>des contrats en vigueur le 31 décembre 2022</v>
      </c>
      <c r="M14" s="59" t="str">
        <f>"contracts in effect on December 31, "&amp;_AF-1</f>
        <v>contracts in effect on December 31, 2022</v>
      </c>
      <c r="N14" s="59"/>
      <c r="O14" s="59"/>
      <c r="P14" s="59"/>
      <c r="Q14" s="59"/>
    </row>
    <row r="15" spans="1:17" ht="12.75" customHeight="1" x14ac:dyDescent="0.3">
      <c r="A15" s="159"/>
      <c r="B15" s="205"/>
      <c r="C15" s="206" t="str">
        <f>+IF(Langage=0,L15,M15)</f>
        <v>tarif moyen au 31 décembre 2022 calculé sur la base</v>
      </c>
      <c r="D15" s="393" t="s">
        <v>66</v>
      </c>
      <c r="E15" s="466"/>
      <c r="F15" s="572"/>
      <c r="H15" s="442"/>
      <c r="I15" s="442"/>
      <c r="L15" s="77" t="str">
        <f>"tarif moyen au 31 décembre "&amp;_AF-1&amp;" calculé sur la base"</f>
        <v>tarif moyen au 31 décembre 2022 calculé sur la base</v>
      </c>
      <c r="M15" s="59" t="str">
        <f>"average rate at December 31, "&amp;_AF-1&amp;" based on"</f>
        <v>average rate at December 31, 2022 based on</v>
      </c>
      <c r="N15" s="59"/>
      <c r="O15" s="59"/>
      <c r="P15" s="59"/>
      <c r="Q15" s="59"/>
    </row>
    <row r="16" spans="1:17" ht="12.75" customHeight="1" x14ac:dyDescent="0.3">
      <c r="A16" s="159"/>
      <c r="B16" s="205"/>
      <c r="C16" s="206" t="str">
        <f>+IF(Langage=0,L16,M16)</f>
        <v>des contrats en vigueur le 31 décembre 2022</v>
      </c>
      <c r="D16" s="208"/>
      <c r="E16" s="8"/>
      <c r="G16" s="209"/>
      <c r="H16" s="442"/>
      <c r="I16" s="442"/>
      <c r="L16" s="77" t="str">
        <f>"des contrats en vigueur le 31 décembre "&amp;_AF-1</f>
        <v>des contrats en vigueur le 31 décembre 2022</v>
      </c>
      <c r="M16" s="59" t="str">
        <f>"contracts in effect on December 31, "&amp;_AF-1</f>
        <v>contracts in effect on December 31, 2022</v>
      </c>
      <c r="N16" s="59"/>
      <c r="O16" s="59"/>
      <c r="P16" s="59"/>
      <c r="Q16" s="59"/>
    </row>
    <row r="17" spans="1:17" ht="10" customHeight="1" x14ac:dyDescent="0.35">
      <c r="A17" s="159"/>
      <c r="B17" s="171"/>
      <c r="C17" s="183"/>
      <c r="D17" s="183"/>
      <c r="E17" s="183"/>
      <c r="F17" s="183"/>
      <c r="G17" s="567" t="str">
        <f>+IF(Langage=0,L17,M17)</f>
        <v>La variation moyenne peut être de 0,</v>
      </c>
      <c r="H17" s="567"/>
      <c r="I17" s="567"/>
      <c r="L17" s="210" t="s">
        <v>131</v>
      </c>
      <c r="M17" s="211" t="s">
        <v>361</v>
      </c>
      <c r="N17" s="59"/>
      <c r="O17" s="59"/>
      <c r="P17" s="59"/>
      <c r="Q17" s="59"/>
    </row>
    <row r="18" spans="1:17" ht="10" customHeight="1" x14ac:dyDescent="0.35">
      <c r="A18" s="159"/>
      <c r="B18" s="171"/>
      <c r="C18" s="183"/>
      <c r="D18" s="183"/>
      <c r="E18" s="183"/>
      <c r="F18" s="183"/>
      <c r="G18" s="567" t="str">
        <f>+IF(Langage=0,L18,M18)</f>
        <v>même si les tarifs peuvent avoir été modifiés.</v>
      </c>
      <c r="H18" s="567"/>
      <c r="I18" s="567"/>
      <c r="L18" s="78" t="s">
        <v>132</v>
      </c>
      <c r="M18" s="211" t="s">
        <v>362</v>
      </c>
      <c r="N18" s="59"/>
      <c r="O18" s="59"/>
      <c r="P18" s="59"/>
      <c r="Q18" s="59"/>
    </row>
    <row r="19" spans="1:17" ht="12.75" customHeight="1" x14ac:dyDescent="0.3">
      <c r="A19" s="158"/>
      <c r="B19" s="177"/>
      <c r="C19" s="212" t="str">
        <f>+IF(Langage=0,L19,M19)</f>
        <v>ET</v>
      </c>
      <c r="D19" s="182"/>
      <c r="E19" s="19"/>
      <c r="F19" s="19"/>
      <c r="G19" s="19"/>
      <c r="H19" s="19"/>
      <c r="I19" s="19"/>
      <c r="L19" s="71" t="s">
        <v>13</v>
      </c>
      <c r="M19" s="59" t="s">
        <v>363</v>
      </c>
      <c r="N19" s="59"/>
      <c r="O19" s="59"/>
      <c r="P19" s="59"/>
      <c r="Q19" s="59"/>
    </row>
    <row r="20" spans="1:17" ht="12.75" customHeight="1" x14ac:dyDescent="0.3">
      <c r="A20" s="178"/>
      <c r="B20" s="179"/>
      <c r="C20" s="200" t="str">
        <f>+IF(Langage=0,L20,M20)</f>
        <v>Compléter le tableau suivant :</v>
      </c>
      <c r="D20" s="19"/>
      <c r="E20" s="213"/>
      <c r="F20" s="213"/>
      <c r="G20" s="213"/>
      <c r="H20" s="180"/>
      <c r="I20" s="180"/>
      <c r="L20" s="71" t="s">
        <v>133</v>
      </c>
      <c r="M20" s="59" t="s">
        <v>364</v>
      </c>
      <c r="N20" s="59"/>
      <c r="O20" s="59"/>
      <c r="P20" s="59"/>
      <c r="Q20" s="59"/>
    </row>
    <row r="21" spans="1:17" ht="34.5" customHeight="1" x14ac:dyDescent="0.3">
      <c r="A21" s="178"/>
      <c r="B21" s="179"/>
      <c r="C21" s="180"/>
      <c r="D21" s="180"/>
      <c r="E21" s="564" t="str">
        <f>+IF(Langage=0,L21,M21)</f>
        <v>ASSURANCE INDIVIDUELLE
(incluant flottes tarifées par véhicule)</v>
      </c>
      <c r="F21" s="566"/>
      <c r="G21" s="9"/>
      <c r="H21" s="564" t="str">
        <f>+IF(Langage=0,N21,O21)</f>
        <v>FLOTTES
(non tarifées par véhicule)</v>
      </c>
      <c r="I21" s="566"/>
      <c r="L21" s="80" t="s">
        <v>373</v>
      </c>
      <c r="M21" s="81" t="s">
        <v>366</v>
      </c>
      <c r="N21" s="79" t="s">
        <v>367</v>
      </c>
      <c r="O21" s="79" t="s">
        <v>368</v>
      </c>
      <c r="P21" s="59"/>
      <c r="Q21" s="59"/>
    </row>
    <row r="22" spans="1:17" ht="33.75" customHeight="1" x14ac:dyDescent="0.3">
      <c r="A22" s="159"/>
      <c r="B22" s="171"/>
      <c r="C22" s="568" t="str">
        <f>+IF(Langage=0,L22,M22)</f>
        <v>CATÉGORIES DE VÉHICULE</v>
      </c>
      <c r="D22" s="569"/>
      <c r="E22" s="73" t="str">
        <f>+IF(Langage=0,N22,O22)</f>
        <v>Tarifs modifiés
X</v>
      </c>
      <c r="F22" s="73" t="str">
        <f>+IF(Langage=0,P22,Q22)</f>
        <v>Variation (%) des
tarifs pour cette
catégorie</v>
      </c>
      <c r="G22" s="10"/>
      <c r="H22" s="73" t="str">
        <f>+IF(Langage=0,N22,O22)</f>
        <v>Tarifs modifiés
X</v>
      </c>
      <c r="I22" s="73" t="str">
        <f>+IF(Langage=0,P22,Q22)</f>
        <v>Variation (%) des
tarifs pour cette
catégorie</v>
      </c>
      <c r="L22" s="71" t="s">
        <v>374</v>
      </c>
      <c r="M22" s="59" t="s">
        <v>375</v>
      </c>
      <c r="N22" s="79" t="s">
        <v>376</v>
      </c>
      <c r="O22" s="79" t="s">
        <v>377</v>
      </c>
      <c r="P22" s="79" t="s">
        <v>388</v>
      </c>
      <c r="Q22" s="79" t="s">
        <v>389</v>
      </c>
    </row>
    <row r="23" spans="1:17" ht="33.75" customHeight="1" x14ac:dyDescent="0.3">
      <c r="A23" s="159"/>
      <c r="B23" s="171"/>
      <c r="C23" s="570"/>
      <c r="D23" s="571"/>
      <c r="E23" s="395" t="s">
        <v>107</v>
      </c>
      <c r="F23" s="395" t="s">
        <v>108</v>
      </c>
      <c r="G23" s="11"/>
      <c r="H23" s="395" t="s">
        <v>124</v>
      </c>
      <c r="I23" s="395" t="s">
        <v>135</v>
      </c>
    </row>
    <row r="24" spans="1:17" ht="15" customHeight="1" x14ac:dyDescent="0.3">
      <c r="A24" s="159"/>
      <c r="B24" s="171"/>
      <c r="C24" s="74" t="str">
        <f t="shared" ref="C24:C43" si="0">+IF(Langage=0,L24,M24)</f>
        <v>VOITURE DE TOURISME</v>
      </c>
      <c r="D24" s="394" t="s">
        <v>67</v>
      </c>
      <c r="E24" s="467"/>
      <c r="F24" s="468"/>
      <c r="G24" s="214"/>
      <c r="H24" s="469"/>
      <c r="I24" s="468"/>
      <c r="L24" s="71" t="s">
        <v>378</v>
      </c>
      <c r="M24" s="137" t="s">
        <v>315</v>
      </c>
    </row>
    <row r="25" spans="1:17" ht="15" customHeight="1" x14ac:dyDescent="0.3">
      <c r="A25" s="159"/>
      <c r="B25" s="171"/>
      <c r="C25" s="84" t="str">
        <f t="shared" si="0"/>
        <v>Véhicules récréatifs (caravanes, maisons motorisées...)</v>
      </c>
      <c r="D25" s="396" t="s">
        <v>68</v>
      </c>
      <c r="E25" s="467"/>
      <c r="F25" s="468"/>
      <c r="G25" s="389"/>
      <c r="H25" s="469"/>
      <c r="I25" s="468"/>
      <c r="L25" s="82" t="s">
        <v>79</v>
      </c>
      <c r="M25" s="137" t="s">
        <v>323</v>
      </c>
    </row>
    <row r="26" spans="1:17" ht="15" customHeight="1" x14ac:dyDescent="0.3">
      <c r="A26" s="159"/>
      <c r="B26" s="171"/>
      <c r="C26" s="84" t="str">
        <f t="shared" si="0"/>
        <v>Motocyclettes</v>
      </c>
      <c r="D26" s="397" t="s">
        <v>69</v>
      </c>
      <c r="E26" s="467"/>
      <c r="F26" s="468"/>
      <c r="G26" s="389"/>
      <c r="H26" s="469"/>
      <c r="I26" s="468"/>
      <c r="L26" s="83" t="s">
        <v>81</v>
      </c>
      <c r="M26" s="137" t="s">
        <v>324</v>
      </c>
    </row>
    <row r="27" spans="1:17" ht="15" customHeight="1" x14ac:dyDescent="0.3">
      <c r="A27" s="159"/>
      <c r="B27" s="171"/>
      <c r="C27" s="84" t="str">
        <f t="shared" si="0"/>
        <v>Motoneiges</v>
      </c>
      <c r="D27" s="397" t="s">
        <v>70</v>
      </c>
      <c r="E27" s="467"/>
      <c r="F27" s="468"/>
      <c r="G27" s="389"/>
      <c r="H27" s="469"/>
      <c r="I27" s="468"/>
      <c r="L27" s="83" t="s">
        <v>84</v>
      </c>
      <c r="M27" s="137" t="s">
        <v>325</v>
      </c>
      <c r="N27" s="59"/>
      <c r="O27" s="59"/>
      <c r="P27" s="59"/>
      <c r="Q27" s="59"/>
    </row>
    <row r="28" spans="1:17" ht="15" customHeight="1" x14ac:dyDescent="0.3">
      <c r="A28" s="159"/>
      <c r="B28" s="171"/>
      <c r="C28" s="84" t="str">
        <f t="shared" si="0"/>
        <v>Véhicules tout-terrain</v>
      </c>
      <c r="D28" s="397" t="s">
        <v>137</v>
      </c>
      <c r="E28" s="467"/>
      <c r="F28" s="468"/>
      <c r="G28" s="389"/>
      <c r="H28" s="469"/>
      <c r="I28" s="468"/>
      <c r="L28" s="83" t="s">
        <v>86</v>
      </c>
      <c r="M28" s="137" t="s">
        <v>326</v>
      </c>
      <c r="N28" s="59"/>
      <c r="O28" s="59"/>
      <c r="P28" s="59"/>
      <c r="Q28" s="59"/>
    </row>
    <row r="29" spans="1:17" ht="15" customHeight="1" x14ac:dyDescent="0.3">
      <c r="A29" s="159"/>
      <c r="B29" s="171"/>
      <c r="C29" s="74" t="str">
        <f t="shared" si="0"/>
        <v>VÉHICULES UTILITAIRES</v>
      </c>
      <c r="D29" s="397" t="s">
        <v>109</v>
      </c>
      <c r="E29" s="470"/>
      <c r="F29" s="471"/>
      <c r="G29" s="389"/>
      <c r="H29" s="472"/>
      <c r="I29" s="471"/>
      <c r="L29" s="83" t="s">
        <v>88</v>
      </c>
      <c r="M29" s="137" t="s">
        <v>327</v>
      </c>
      <c r="N29" s="59"/>
      <c r="O29" s="59"/>
      <c r="P29" s="59"/>
      <c r="Q29" s="59"/>
    </row>
    <row r="30" spans="1:17" ht="15" customHeight="1" x14ac:dyDescent="0.3">
      <c r="A30" s="159"/>
      <c r="B30" s="171"/>
      <c r="C30" s="64" t="str">
        <f t="shared" si="0"/>
        <v>VÉHICULES PUBLICS :</v>
      </c>
      <c r="D30" s="25"/>
      <c r="E30" s="390"/>
      <c r="F30" s="399"/>
      <c r="G30" s="214"/>
      <c r="H30" s="400"/>
      <c r="I30" s="401"/>
      <c r="L30" s="68" t="s">
        <v>91</v>
      </c>
      <c r="M30" s="59" t="s">
        <v>328</v>
      </c>
      <c r="N30" s="59"/>
      <c r="O30" s="59"/>
      <c r="P30" s="59"/>
      <c r="Q30" s="59"/>
    </row>
    <row r="31" spans="1:17" ht="15" customHeight="1" x14ac:dyDescent="0.3">
      <c r="A31" s="159"/>
      <c r="B31" s="171"/>
      <c r="C31" s="84" t="str">
        <f t="shared" si="0"/>
        <v>Autobus publics</v>
      </c>
      <c r="D31" s="398" t="s">
        <v>110</v>
      </c>
      <c r="E31" s="467"/>
      <c r="F31" s="468"/>
      <c r="G31" s="389"/>
      <c r="H31" s="469"/>
      <c r="I31" s="468"/>
      <c r="L31" s="71" t="s">
        <v>343</v>
      </c>
      <c r="M31" s="59" t="s">
        <v>329</v>
      </c>
      <c r="N31" s="59"/>
      <c r="O31" s="59"/>
      <c r="P31" s="59"/>
      <c r="Q31" s="59"/>
    </row>
    <row r="32" spans="1:17" ht="15" customHeight="1" x14ac:dyDescent="0.3">
      <c r="A32" s="159"/>
      <c r="B32" s="171"/>
      <c r="C32" s="84" t="str">
        <f t="shared" si="0"/>
        <v>Autobus scolaires</v>
      </c>
      <c r="D32" s="398" t="s">
        <v>111</v>
      </c>
      <c r="E32" s="467"/>
      <c r="F32" s="468"/>
      <c r="G32" s="389"/>
      <c r="H32" s="469"/>
      <c r="I32" s="468"/>
      <c r="L32" s="71" t="s">
        <v>342</v>
      </c>
      <c r="M32" s="59" t="s">
        <v>330</v>
      </c>
      <c r="N32" s="59"/>
      <c r="O32" s="59"/>
      <c r="P32" s="59"/>
      <c r="Q32" s="59"/>
    </row>
    <row r="33" spans="1:17" ht="15" customHeight="1" x14ac:dyDescent="0.3">
      <c r="A33" s="159"/>
      <c r="B33" s="171"/>
      <c r="C33" s="84" t="str">
        <f t="shared" si="0"/>
        <v>Autobus privés</v>
      </c>
      <c r="D33" s="398" t="s">
        <v>112</v>
      </c>
      <c r="E33" s="467"/>
      <c r="F33" s="468"/>
      <c r="G33" s="389"/>
      <c r="H33" s="469"/>
      <c r="I33" s="468"/>
      <c r="L33" s="71" t="s">
        <v>344</v>
      </c>
      <c r="M33" s="59" t="s">
        <v>331</v>
      </c>
      <c r="N33" s="59"/>
      <c r="O33" s="59"/>
      <c r="P33" s="59"/>
      <c r="Q33" s="59"/>
    </row>
    <row r="34" spans="1:17" ht="15" customHeight="1" x14ac:dyDescent="0.3">
      <c r="A34" s="159"/>
      <c r="B34" s="171"/>
      <c r="C34" s="84" t="str">
        <f t="shared" si="0"/>
        <v>Véhicules funèbres</v>
      </c>
      <c r="D34" s="398" t="s">
        <v>114</v>
      </c>
      <c r="E34" s="467"/>
      <c r="F34" s="468"/>
      <c r="G34" s="389"/>
      <c r="H34" s="469"/>
      <c r="I34" s="468"/>
      <c r="L34" s="71" t="s">
        <v>345</v>
      </c>
      <c r="M34" s="59" t="s">
        <v>332</v>
      </c>
      <c r="N34" s="59"/>
      <c r="O34" s="59"/>
      <c r="P34" s="59"/>
      <c r="Q34" s="59"/>
    </row>
    <row r="35" spans="1:17" ht="15" customHeight="1" x14ac:dyDescent="0.3">
      <c r="A35" s="159"/>
      <c r="B35" s="171"/>
      <c r="C35" s="84" t="str">
        <f t="shared" si="0"/>
        <v>Ambulances</v>
      </c>
      <c r="D35" s="398" t="s">
        <v>115</v>
      </c>
      <c r="E35" s="467"/>
      <c r="F35" s="468"/>
      <c r="G35" s="389"/>
      <c r="H35" s="469"/>
      <c r="I35" s="468"/>
      <c r="L35" s="71" t="s">
        <v>333</v>
      </c>
      <c r="M35" s="59" t="s">
        <v>333</v>
      </c>
      <c r="N35" s="59"/>
      <c r="O35" s="59"/>
      <c r="P35" s="59"/>
      <c r="Q35" s="59"/>
    </row>
    <row r="36" spans="1:17" ht="15" customHeight="1" x14ac:dyDescent="0.3">
      <c r="A36" s="159"/>
      <c r="B36" s="171"/>
      <c r="C36" s="84" t="str">
        <f t="shared" si="0"/>
        <v>Écoles de conduite</v>
      </c>
      <c r="D36" s="398" t="s">
        <v>116</v>
      </c>
      <c r="E36" s="467"/>
      <c r="F36" s="468"/>
      <c r="G36" s="389"/>
      <c r="H36" s="469"/>
      <c r="I36" s="468"/>
      <c r="L36" s="71" t="s">
        <v>346</v>
      </c>
      <c r="M36" s="59" t="s">
        <v>334</v>
      </c>
      <c r="N36" s="59"/>
      <c r="O36" s="59"/>
      <c r="P36" s="59"/>
      <c r="Q36" s="59"/>
    </row>
    <row r="37" spans="1:17" ht="15" customHeight="1" x14ac:dyDescent="0.3">
      <c r="A37" s="159"/>
      <c r="B37" s="171"/>
      <c r="C37" s="84" t="str">
        <f t="shared" si="0"/>
        <v>Véhicules de services de police ou d'incendie</v>
      </c>
      <c r="D37" s="398" t="s">
        <v>117</v>
      </c>
      <c r="E37" s="467"/>
      <c r="F37" s="468"/>
      <c r="G37" s="389"/>
      <c r="H37" s="469"/>
      <c r="I37" s="468"/>
      <c r="L37" s="71" t="s">
        <v>347</v>
      </c>
      <c r="M37" s="59" t="s">
        <v>335</v>
      </c>
      <c r="N37" s="59"/>
      <c r="O37" s="59"/>
      <c r="P37" s="59"/>
      <c r="Q37" s="59"/>
    </row>
    <row r="38" spans="1:17" ht="15" customHeight="1" x14ac:dyDescent="0.3">
      <c r="A38" s="159"/>
      <c r="B38" s="171"/>
      <c r="C38" s="84" t="str">
        <f t="shared" si="0"/>
        <v>Taxis ou limousines</v>
      </c>
      <c r="D38" s="398" t="s">
        <v>118</v>
      </c>
      <c r="E38" s="467"/>
      <c r="F38" s="468"/>
      <c r="G38" s="389"/>
      <c r="H38" s="469"/>
      <c r="I38" s="468"/>
      <c r="L38" s="71" t="s">
        <v>348</v>
      </c>
      <c r="M38" s="59" t="s">
        <v>336</v>
      </c>
      <c r="N38" s="59"/>
      <c r="O38" s="59"/>
      <c r="P38" s="59"/>
      <c r="Q38" s="59"/>
    </row>
    <row r="39" spans="1:17" ht="15" customHeight="1" x14ac:dyDescent="0.3">
      <c r="A39" s="159"/>
      <c r="B39" s="171"/>
      <c r="C39" s="84" t="str">
        <f t="shared" si="0"/>
        <v>Autres véhicules publics</v>
      </c>
      <c r="D39" s="398" t="s">
        <v>119</v>
      </c>
      <c r="E39" s="470"/>
      <c r="F39" s="471"/>
      <c r="G39" s="389"/>
      <c r="H39" s="472"/>
      <c r="I39" s="471"/>
      <c r="L39" s="71" t="s">
        <v>349</v>
      </c>
      <c r="M39" s="59" t="s">
        <v>337</v>
      </c>
      <c r="N39" s="59"/>
      <c r="O39" s="59"/>
      <c r="P39" s="59"/>
      <c r="Q39" s="59"/>
    </row>
    <row r="40" spans="1:17" ht="15" customHeight="1" x14ac:dyDescent="0.3">
      <c r="A40" s="159"/>
      <c r="B40" s="171"/>
      <c r="C40" s="64" t="str">
        <f t="shared" si="0"/>
        <v>AUTRES RISQUES :</v>
      </c>
      <c r="D40" s="25"/>
      <c r="E40" s="390"/>
      <c r="F40" s="399"/>
      <c r="G40" s="214"/>
      <c r="H40" s="400"/>
      <c r="I40" s="399"/>
      <c r="L40" s="68" t="s">
        <v>102</v>
      </c>
      <c r="M40" s="59" t="s">
        <v>338</v>
      </c>
      <c r="N40" s="59"/>
      <c r="O40" s="59"/>
      <c r="P40" s="59"/>
      <c r="Q40" s="59"/>
    </row>
    <row r="41" spans="1:17" ht="15" customHeight="1" x14ac:dyDescent="0.3">
      <c r="A41" s="159"/>
      <c r="B41" s="171"/>
      <c r="C41" s="84" t="str">
        <f t="shared" si="0"/>
        <v>Garages, parcs de stationnement, marchands...</v>
      </c>
      <c r="D41" s="398" t="s">
        <v>120</v>
      </c>
      <c r="E41" s="467"/>
      <c r="F41" s="468"/>
      <c r="G41" s="389"/>
      <c r="H41" s="469"/>
      <c r="I41" s="468"/>
      <c r="L41" s="71" t="s">
        <v>350</v>
      </c>
      <c r="M41" s="59" t="s">
        <v>339</v>
      </c>
      <c r="N41" s="59"/>
      <c r="O41" s="59"/>
      <c r="P41" s="59"/>
      <c r="Q41" s="59"/>
    </row>
    <row r="42" spans="1:17" ht="15" customHeight="1" x14ac:dyDescent="0.3">
      <c r="A42" s="159"/>
      <c r="B42" s="171"/>
      <c r="C42" s="84" t="str">
        <f t="shared" si="0"/>
        <v>Polices des non-propriétaires</v>
      </c>
      <c r="D42" s="398" t="s">
        <v>121</v>
      </c>
      <c r="E42" s="467"/>
      <c r="F42" s="468"/>
      <c r="G42" s="389"/>
      <c r="H42" s="469"/>
      <c r="I42" s="468"/>
      <c r="L42" s="71" t="s">
        <v>351</v>
      </c>
      <c r="M42" s="59" t="s">
        <v>340</v>
      </c>
      <c r="N42" s="59"/>
      <c r="O42" s="59"/>
      <c r="P42" s="59"/>
      <c r="Q42" s="59"/>
    </row>
    <row r="43" spans="1:17" ht="15" customHeight="1" x14ac:dyDescent="0.3">
      <c r="A43" s="159"/>
      <c r="B43" s="171"/>
      <c r="C43" s="84" t="str">
        <f t="shared" si="0"/>
        <v>Autres</v>
      </c>
      <c r="D43" s="398" t="s">
        <v>122</v>
      </c>
      <c r="E43" s="470"/>
      <c r="F43" s="471"/>
      <c r="G43" s="389"/>
      <c r="H43" s="472"/>
      <c r="I43" s="471"/>
      <c r="L43" s="71" t="s">
        <v>352</v>
      </c>
      <c r="M43" s="59" t="s">
        <v>341</v>
      </c>
      <c r="N43" s="59"/>
      <c r="O43" s="59"/>
      <c r="P43" s="59"/>
      <c r="Q43" s="59"/>
    </row>
    <row r="44" spans="1:17" ht="12.75" customHeight="1" x14ac:dyDescent="0.3">
      <c r="A44" s="159"/>
      <c r="B44" s="171"/>
      <c r="C44" s="182"/>
      <c r="D44" s="182"/>
      <c r="E44" s="183"/>
      <c r="F44" s="183"/>
      <c r="G44" s="183"/>
      <c r="H44" s="183"/>
      <c r="I44" s="19"/>
      <c r="L44" s="59"/>
      <c r="M44" s="59"/>
      <c r="N44" s="59"/>
      <c r="O44" s="59"/>
      <c r="P44" s="59"/>
      <c r="Q44" s="59"/>
    </row>
    <row r="45" spans="1:17" ht="14.25" customHeight="1" x14ac:dyDescent="0.35">
      <c r="A45" s="159"/>
      <c r="B45" s="12"/>
      <c r="C45" s="75" t="str">
        <f>+IF(Langage=0,L45,M45)</f>
        <v>Effectuer le calcul suivant pour chaque catégorie de véhicules:</v>
      </c>
      <c r="D45" s="13"/>
      <c r="E45" s="13"/>
      <c r="F45" s="13"/>
      <c r="G45" s="13"/>
      <c r="H45" s="13"/>
      <c r="I45" s="14"/>
      <c r="L45" s="85" t="s">
        <v>379</v>
      </c>
      <c r="M45" s="199" t="s">
        <v>380</v>
      </c>
      <c r="N45" s="59"/>
      <c r="O45" s="59"/>
      <c r="P45" s="59"/>
      <c r="Q45" s="59"/>
    </row>
    <row r="46" spans="1:17" ht="15" customHeight="1" x14ac:dyDescent="0.3">
      <c r="A46" s="449"/>
      <c r="B46" s="15"/>
      <c r="C46" s="87"/>
      <c r="D46" s="76"/>
      <c r="E46" s="88"/>
      <c r="F46" s="88"/>
      <c r="G46" s="89" t="str">
        <f>+IF(Langage=0,L46,M46)</f>
        <v>tarif moyen au 31 décembre 2023 calculé sur la base des contrats en vigueur le 31 décembre 2022</v>
      </c>
      <c r="H46" s="215" t="s">
        <v>134</v>
      </c>
      <c r="I46" s="440"/>
      <c r="L46" s="91" t="str">
        <f>"tarif moyen au 31 décembre "&amp;_AF&amp;" calculé sur la base des contrats en vigueur le 31 décembre "&amp;_AF-1</f>
        <v>tarif moyen au 31 décembre 2023 calculé sur la base des contrats en vigueur le 31 décembre 2022</v>
      </c>
      <c r="M46" s="59" t="str">
        <f>"average rate at December 31, "&amp;_AF&amp;" based on contracts in effect on December 31, "&amp;_AF-1</f>
        <v>average rate at December 31, 2023 based on contracts in effect on December 31, 2022</v>
      </c>
      <c r="N46" s="59"/>
      <c r="O46" s="59"/>
      <c r="P46" s="59"/>
      <c r="Q46" s="59"/>
    </row>
    <row r="47" spans="1:17" ht="12.75" customHeight="1" x14ac:dyDescent="0.3">
      <c r="A47" s="178"/>
      <c r="B47" s="16"/>
      <c r="C47" s="76"/>
      <c r="D47" s="76"/>
      <c r="E47" s="90"/>
      <c r="F47" s="90"/>
      <c r="G47" s="89" t="str">
        <f>+IF(Langage=0,L47,M47)</f>
        <v>tarif moyen au 31 décembre 2022 calculé sur la base des contrats en vigueur le 31 décembre 2022</v>
      </c>
      <c r="H47" s="17"/>
      <c r="I47" s="18"/>
      <c r="L47" s="91" t="str">
        <f>"tarif moyen au 31 décembre "&amp;_AF-1&amp;" calculé sur la base des contrats en vigueur le 31 décembre "&amp;_AF-1</f>
        <v>tarif moyen au 31 décembre 2022 calculé sur la base des contrats en vigueur le 31 décembre 2022</v>
      </c>
      <c r="M47" s="59" t="str">
        <f>"average rate at December 31, "&amp;_AF-1&amp;" based on contracts in effect on December 31, "&amp;_AF-1</f>
        <v>average rate at December 31, 2022 based on contracts in effect on December 31, 2022</v>
      </c>
      <c r="N47" s="59"/>
      <c r="O47" s="59"/>
      <c r="P47" s="59"/>
      <c r="Q47" s="59"/>
    </row>
    <row r="48" spans="1:17" ht="12.75" customHeight="1" x14ac:dyDescent="0.3">
      <c r="A48" s="178"/>
      <c r="B48" s="179"/>
      <c r="C48" s="19"/>
      <c r="D48" s="19"/>
      <c r="E48" s="216"/>
      <c r="F48" s="216"/>
      <c r="G48" s="207"/>
      <c r="H48" s="216"/>
      <c r="I48" s="442"/>
      <c r="L48" s="59"/>
      <c r="M48" s="59"/>
      <c r="N48" s="59"/>
      <c r="O48" s="59"/>
      <c r="P48" s="59"/>
      <c r="Q48" s="59"/>
    </row>
    <row r="49" spans="1:13" ht="12.75" customHeight="1" x14ac:dyDescent="0.3">
      <c r="A49" s="159"/>
      <c r="B49" s="171"/>
      <c r="C49" s="188" t="str">
        <f>+IF(Langage=0,L49,M49)</f>
        <v>Commentaire :</v>
      </c>
      <c r="D49" s="189"/>
      <c r="E49" s="183"/>
      <c r="F49" s="161"/>
      <c r="G49" s="161"/>
      <c r="H49" s="19"/>
      <c r="I49" s="19"/>
      <c r="L49" s="137" t="s">
        <v>106</v>
      </c>
      <c r="M49" s="59" t="s">
        <v>353</v>
      </c>
    </row>
    <row r="50" spans="1:13" ht="12.75" customHeight="1" x14ac:dyDescent="0.3">
      <c r="A50" s="159"/>
      <c r="B50" s="171"/>
      <c r="C50" s="556" t="s">
        <v>138</v>
      </c>
      <c r="D50" s="556"/>
      <c r="E50" s="556"/>
      <c r="F50" s="556"/>
      <c r="G50" s="556"/>
      <c r="H50" s="556"/>
      <c r="I50" s="556"/>
    </row>
    <row r="51" spans="1:13" ht="36" customHeight="1" x14ac:dyDescent="0.3">
      <c r="A51" s="24" t="s">
        <v>123</v>
      </c>
      <c r="B51" s="171"/>
      <c r="C51" s="553"/>
      <c r="D51" s="554"/>
      <c r="E51" s="554"/>
      <c r="F51" s="554"/>
      <c r="G51" s="554"/>
      <c r="H51" s="554"/>
      <c r="I51" s="555"/>
    </row>
    <row r="52" spans="1:13" x14ac:dyDescent="0.3">
      <c r="A52" s="159"/>
      <c r="B52" s="171"/>
      <c r="C52" s="190"/>
      <c r="D52" s="190"/>
      <c r="E52" s="190"/>
      <c r="F52" s="190"/>
      <c r="G52" s="190"/>
      <c r="H52" s="190"/>
      <c r="I52" s="190"/>
    </row>
    <row r="53" spans="1:13" x14ac:dyDescent="0.3">
      <c r="A53" s="540" t="s">
        <v>667</v>
      </c>
      <c r="B53" s="540"/>
      <c r="C53" s="540"/>
      <c r="D53" s="540"/>
      <c r="E53" s="540"/>
      <c r="F53" s="540"/>
      <c r="G53" s="540"/>
      <c r="H53" s="540"/>
      <c r="I53" s="540"/>
    </row>
  </sheetData>
  <sheetProtection algorithmName="SHA-512" hashValue="NZvz9aBNek1vES2jgm+MY/UJ0St/hQMIfxEQop8kkVLU0+/gFf6zfV60X4FIH7V7bJrV69yrnYW4V+n13KUHMg==" saltValue="irHDLTA1kjXdgo6KskkaQg==" spinCount="100000" sheet="1" selectLockedCells="1"/>
  <mergeCells count="11">
    <mergeCell ref="A53:I53"/>
    <mergeCell ref="E1:I1"/>
    <mergeCell ref="G18:I18"/>
    <mergeCell ref="E21:F21"/>
    <mergeCell ref="H21:I21"/>
    <mergeCell ref="C51:I51"/>
    <mergeCell ref="C22:D22"/>
    <mergeCell ref="C23:D23"/>
    <mergeCell ref="C50:I50"/>
    <mergeCell ref="F14:F15"/>
    <mergeCell ref="G17:I17"/>
  </mergeCells>
  <dataValidations count="2">
    <dataValidation type="list" allowBlank="1" showInputMessage="1" showErrorMessage="1" prompt="OUI : Complétez la question 2b \ YES: Go to 2b_x000a_NON : Complétez la question 2c \ NO: Go to 2c" sqref="E7" xr:uid="{00000000-0002-0000-0400-000000000000}">
      <formula1>$J$7:$J$8</formula1>
    </dataValidation>
    <dataValidation allowBlank="1" showInputMessage="1" showErrorMessage="1" prompt="Décimale : avec virgule \ Decimal: use a coma" sqref="E14:E15" xr:uid="{00000000-0002-0000-0400-000001000000}"/>
  </dataValidations>
  <pageMargins left="0.7" right="0.7" top="0.75" bottom="0.75" header="0.3" footer="0.3"/>
  <pageSetup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dimension ref="A1:R51"/>
  <sheetViews>
    <sheetView topLeftCell="A21" workbookViewId="0">
      <selection activeCell="E5" sqref="E5"/>
    </sheetView>
  </sheetViews>
  <sheetFormatPr baseColWidth="10" defaultColWidth="11" defaultRowHeight="14" outlineLevelCol="1" x14ac:dyDescent="0.3"/>
  <cols>
    <col min="1" max="1" width="3.58203125" style="137" customWidth="1"/>
    <col min="2" max="2" width="0.83203125" style="137" customWidth="1"/>
    <col min="3" max="3" width="41.33203125" style="137" customWidth="1"/>
    <col min="4" max="4" width="3.83203125" style="137" bestFit="1" customWidth="1"/>
    <col min="5" max="5" width="20.33203125" style="137" customWidth="1"/>
    <col min="6" max="9" width="13.25" style="137" customWidth="1"/>
    <col min="10" max="10" width="11" style="137"/>
    <col min="11" max="11" width="11" style="137" hidden="1" customWidth="1"/>
    <col min="12" max="12" width="104.33203125" style="137" hidden="1" customWidth="1" outlineLevel="1"/>
    <col min="13" max="13" width="107.25" style="137" hidden="1" customWidth="1" outlineLevel="1"/>
    <col min="14" max="14" width="31.08203125" style="59" hidden="1" customWidth="1" outlineLevel="1"/>
    <col min="15" max="15" width="25.5" style="59" hidden="1" customWidth="1" outlineLevel="1"/>
    <col min="16" max="16" width="14.58203125" style="59" hidden="1" customWidth="1" outlineLevel="1"/>
    <col min="17" max="17" width="20.58203125" style="59" hidden="1" customWidth="1" outlineLevel="1"/>
    <col min="18" max="18" width="11" style="137" collapsed="1"/>
    <col min="19" max="16384" width="11" style="137"/>
  </cols>
  <sheetData>
    <row r="1" spans="1:13" ht="25.5" customHeight="1" x14ac:dyDescent="0.3">
      <c r="A1" s="158"/>
      <c r="B1" s="151"/>
      <c r="C1" s="206" t="str">
        <f>+IF(Langage=0,L1,M1)</f>
        <v>Nom de l'assureur :</v>
      </c>
      <c r="D1" s="144"/>
      <c r="E1" s="558">
        <f>'100'!B10</f>
        <v>0</v>
      </c>
      <c r="F1" s="559"/>
      <c r="G1" s="559"/>
      <c r="H1" s="559"/>
      <c r="I1" s="560"/>
      <c r="L1" s="59" t="s">
        <v>1</v>
      </c>
      <c r="M1" s="59" t="s">
        <v>294</v>
      </c>
    </row>
    <row r="2" spans="1:13" ht="24" customHeight="1" x14ac:dyDescent="0.3">
      <c r="A2" s="159"/>
      <c r="B2" s="160"/>
      <c r="C2" s="161"/>
      <c r="D2" s="161"/>
      <c r="E2" s="162"/>
      <c r="F2" s="163"/>
      <c r="G2" s="163"/>
      <c r="H2" s="163"/>
      <c r="I2" s="163"/>
      <c r="L2" s="59"/>
      <c r="M2" s="59"/>
    </row>
    <row r="3" spans="1:13" ht="15" customHeight="1" x14ac:dyDescent="0.3">
      <c r="A3" s="196" t="s">
        <v>139</v>
      </c>
      <c r="B3" s="168"/>
      <c r="C3" s="192" t="str">
        <f>+IF(Langage=0,L3,M3)</f>
        <v>Prévoyez-vous modifier vos tarifs en assurance automobile au Québec au cours de l'année 2024 ?</v>
      </c>
      <c r="D3" s="170"/>
      <c r="E3" s="170"/>
      <c r="F3" s="170"/>
      <c r="G3" s="170"/>
      <c r="H3" s="170"/>
      <c r="I3" s="170"/>
      <c r="L3" s="68" t="str">
        <f>"Prévoyez-vous modifier vos tarifs en assurance automobile au Québec au cours de l'année "&amp;_AF+1&amp;" ?"</f>
        <v>Prévoyez-vous modifier vos tarifs en assurance automobile au Québec au cours de l'année 2024 ?</v>
      </c>
      <c r="M3" s="59" t="str">
        <f>"Do you intend to change your automobile insurance rates in Québec in "&amp;_AF+1&amp;"?"</f>
        <v>Do you intend to change your automobile insurance rates in Québec in 2024?</v>
      </c>
    </row>
    <row r="4" spans="1:13" ht="12.75" customHeight="1" x14ac:dyDescent="0.3">
      <c r="A4" s="159"/>
      <c r="B4" s="171"/>
      <c r="C4" s="19"/>
      <c r="D4" s="19"/>
      <c r="E4" s="456" t="s">
        <v>107</v>
      </c>
      <c r="F4" s="19"/>
      <c r="G4" s="19"/>
      <c r="H4" s="19"/>
      <c r="I4" s="19"/>
      <c r="L4" s="59"/>
      <c r="M4" s="59"/>
    </row>
    <row r="5" spans="1:13" ht="15" customHeight="1" x14ac:dyDescent="0.3">
      <c r="A5" s="159"/>
      <c r="B5" s="171"/>
      <c r="C5" s="193" t="str">
        <f>+IF(Langage=0,L5,M5)</f>
        <v>OUI ou NON ?</v>
      </c>
      <c r="D5" s="402" t="s">
        <v>64</v>
      </c>
      <c r="E5" s="464"/>
      <c r="G5" s="19"/>
      <c r="H5" s="19"/>
      <c r="I5" s="19"/>
      <c r="K5" s="137" t="s">
        <v>684</v>
      </c>
      <c r="L5" s="59" t="s">
        <v>126</v>
      </c>
      <c r="M5" s="59" t="s">
        <v>358</v>
      </c>
    </row>
    <row r="6" spans="1:13" ht="12.75" customHeight="1" x14ac:dyDescent="0.3">
      <c r="A6" s="159"/>
      <c r="B6" s="171"/>
      <c r="C6" s="194"/>
      <c r="D6" s="194"/>
      <c r="E6" s="19"/>
      <c r="F6" s="217"/>
      <c r="G6" s="19"/>
      <c r="H6" s="19"/>
      <c r="I6" s="19"/>
      <c r="K6" s="137" t="s">
        <v>685</v>
      </c>
      <c r="L6" s="195"/>
      <c r="M6" s="59"/>
    </row>
    <row r="7" spans="1:13" ht="15" customHeight="1" x14ac:dyDescent="0.3">
      <c r="A7" s="196" t="s">
        <v>140</v>
      </c>
      <c r="B7" s="168"/>
      <c r="C7" s="192" t="str">
        <f>+IF(Langage=0,L7,M7)</f>
        <v>Dans l'affirmative :</v>
      </c>
      <c r="D7" s="198"/>
      <c r="E7" s="196"/>
      <c r="F7" s="170"/>
      <c r="G7" s="170"/>
      <c r="H7" s="170"/>
      <c r="I7" s="170"/>
      <c r="K7" s="137" t="s">
        <v>686</v>
      </c>
      <c r="L7" s="199" t="s">
        <v>128</v>
      </c>
      <c r="M7" s="59" t="s">
        <v>359</v>
      </c>
    </row>
    <row r="8" spans="1:13" ht="12.75" customHeight="1" x14ac:dyDescent="0.3">
      <c r="A8" s="159"/>
      <c r="B8" s="171"/>
      <c r="C8" s="200" t="str">
        <f>+IF(Langage=0,L8,M8)</f>
        <v>Préciser l'écart entre vos tarifs estimés au 31 décembre 2024 par rapport à ceux qui étaient en vigueur au</v>
      </c>
      <c r="D8" s="201"/>
      <c r="E8" s="201"/>
      <c r="F8" s="201"/>
      <c r="G8" s="201"/>
      <c r="H8" s="201"/>
      <c r="I8" s="19"/>
      <c r="L8" s="68" t="str">
        <f>"Préciser l'écart entre vos tarifs estimés au 31 décembre "&amp;_AF+1&amp;" par rapport à ceux qui étaient en vigueur au"</f>
        <v>Préciser l'écart entre vos tarifs estimés au 31 décembre 2024 par rapport à ceux qui étaient en vigueur au</v>
      </c>
      <c r="M8" s="59" t="str">
        <f>"Indicate the differential between your expected rates at December 31, "&amp;_AF+1&amp;" and rates in effect on December 31, "&amp;_AF</f>
        <v>Indicate the differential between your expected rates at December 31, 2024 and rates in effect on December 31, 2023</v>
      </c>
    </row>
    <row r="9" spans="1:13" ht="12.75" customHeight="1" x14ac:dyDescent="0.3">
      <c r="A9" s="159"/>
      <c r="B9" s="171"/>
      <c r="C9" s="200" t="str">
        <f>+IF(Langage=0,L9,M9)</f>
        <v>31 décembre 2023 pour l'ensemble de vos affaires en assurance automobile au Québec, en effectuant le calcul ci-dessous.</v>
      </c>
      <c r="D9" s="201"/>
      <c r="E9" s="201"/>
      <c r="F9" s="201"/>
      <c r="G9" s="201"/>
      <c r="H9" s="201"/>
      <c r="I9" s="201"/>
      <c r="L9" s="68" t="str">
        <f>"31 décembre "&amp;_AF&amp;" pour l'ensemble de vos affaires en assurance automobile au Québec, en effectuant le calcul ci-dessous."</f>
        <v>31 décembre 2023 pour l'ensemble de vos affaires en assurance automobile au Québec, en effectuant le calcul ci-dessous.</v>
      </c>
      <c r="M9" s="59" t="s">
        <v>383</v>
      </c>
    </row>
    <row r="10" spans="1:13" ht="12.75" customHeight="1" x14ac:dyDescent="0.3">
      <c r="A10" s="159"/>
      <c r="B10" s="171"/>
      <c r="C10" s="201"/>
      <c r="D10" s="201"/>
      <c r="E10" s="158"/>
      <c r="F10" s="19"/>
      <c r="G10" s="19"/>
      <c r="H10" s="19"/>
      <c r="I10" s="19"/>
      <c r="L10" s="204"/>
      <c r="M10" s="59"/>
    </row>
    <row r="11" spans="1:13" ht="12.75" customHeight="1" x14ac:dyDescent="0.3">
      <c r="A11" s="159"/>
      <c r="B11" s="205"/>
      <c r="C11" s="206" t="str">
        <f>+IF(Langage=0,L11,M11)</f>
        <v>tarif moyen estimé au 31 décembre 2024 calculé</v>
      </c>
      <c r="D11" s="207"/>
      <c r="E11" s="454"/>
      <c r="F11" s="19"/>
      <c r="G11" s="454"/>
      <c r="H11" s="218" t="s">
        <v>124</v>
      </c>
      <c r="I11" s="442"/>
      <c r="L11" s="91" t="str">
        <f>"tarif moyen estimé au 31 décembre "&amp;_AF+1&amp;" calculé"</f>
        <v>tarif moyen estimé au 31 décembre 2024 calculé</v>
      </c>
      <c r="M11" s="59" t="str">
        <f>"expected average rate at December 31, "&amp;_AF+1</f>
        <v>expected average rate at December 31, 2024</v>
      </c>
    </row>
    <row r="12" spans="1:13" ht="13.5" customHeight="1" thickBot="1" x14ac:dyDescent="0.35">
      <c r="A12" s="159"/>
      <c r="B12" s="205"/>
      <c r="C12" s="72" t="str">
        <f>+IF(Langage=0,L12,M12)</f>
        <v>sur la base des contrats en vigueur le 31 décembre 2023</v>
      </c>
      <c r="D12" s="393" t="s">
        <v>65</v>
      </c>
      <c r="E12" s="473"/>
      <c r="F12" s="572" t="s">
        <v>129</v>
      </c>
      <c r="H12" s="439" t="str">
        <f>IFERROR(((E12/E13)-1)*100,"")</f>
        <v/>
      </c>
      <c r="I12" s="441" t="s">
        <v>130</v>
      </c>
      <c r="L12" s="91" t="str">
        <f>"sur la base des contrats en vigueur le 31 décembre "&amp;_AF</f>
        <v>sur la base des contrats en vigueur le 31 décembre 2023</v>
      </c>
      <c r="M12" s="59" t="str">
        <f>"based on contracts in effect on December 31, "&amp;_AF</f>
        <v>based on contracts in effect on December 31, 2023</v>
      </c>
    </row>
    <row r="13" spans="1:13" ht="12.75" customHeight="1" x14ac:dyDescent="0.3">
      <c r="A13" s="159"/>
      <c r="B13" s="205"/>
      <c r="C13" s="206" t="str">
        <f>+IF(Langage=0,L13,M13)</f>
        <v>tarif moyen au 31 décembre 2023 calculé</v>
      </c>
      <c r="D13" s="393" t="s">
        <v>66</v>
      </c>
      <c r="E13" s="474"/>
      <c r="F13" s="572"/>
      <c r="H13" s="20"/>
      <c r="I13" s="442"/>
      <c r="L13" s="91" t="str">
        <f>"tarif moyen au 31 décembre "&amp;_AF&amp;" calculé"</f>
        <v>tarif moyen au 31 décembre 2023 calculé</v>
      </c>
      <c r="M13" s="59" t="str">
        <f>"average rate at December 31, "&amp;_AF&amp;" based on"</f>
        <v>average rate at December 31, 2023 based on</v>
      </c>
    </row>
    <row r="14" spans="1:13" ht="12.75" customHeight="1" x14ac:dyDescent="0.3">
      <c r="A14" s="159"/>
      <c r="B14" s="205"/>
      <c r="C14" s="206" t="str">
        <f>+IF(Langage=0,L14,M14)</f>
        <v>sur la base des contrats en vigueur le 31 décembre 2023</v>
      </c>
      <c r="D14" s="207"/>
      <c r="E14" s="219"/>
      <c r="F14" s="19"/>
      <c r="G14" s="209"/>
      <c r="H14" s="442"/>
      <c r="I14" s="442"/>
      <c r="L14" s="91" t="str">
        <f>"sur la base des contrats en vigueur le 31 décembre "&amp;_AF</f>
        <v>sur la base des contrats en vigueur le 31 décembre 2023</v>
      </c>
      <c r="M14" s="59" t="str">
        <f>"contracts in effect on December 31, "&amp;_AF</f>
        <v>contracts in effect on December 31, 2023</v>
      </c>
    </row>
    <row r="15" spans="1:13" ht="10" customHeight="1" x14ac:dyDescent="0.35">
      <c r="A15" s="159"/>
      <c r="B15" s="171"/>
      <c r="C15" s="183"/>
      <c r="D15" s="183"/>
      <c r="E15" s="183"/>
      <c r="F15" s="183"/>
      <c r="G15" s="567" t="str">
        <f>+IF(Langage=0,L15,M15)</f>
        <v>La variation moyenne peut être de 0,</v>
      </c>
      <c r="H15" s="567"/>
      <c r="I15" s="567"/>
      <c r="L15" s="210" t="s">
        <v>131</v>
      </c>
      <c r="M15" s="211" t="s">
        <v>361</v>
      </c>
    </row>
    <row r="16" spans="1:13" ht="10" customHeight="1" x14ac:dyDescent="0.35">
      <c r="A16" s="159"/>
      <c r="B16" s="171"/>
      <c r="C16" s="183"/>
      <c r="D16" s="183"/>
      <c r="E16" s="183"/>
      <c r="F16" s="183"/>
      <c r="G16" s="567" t="str">
        <f>+IF(Langage=0,L16,M16)</f>
        <v>même si les tarifs peuvent avoir été modifiés.</v>
      </c>
      <c r="H16" s="567"/>
      <c r="I16" s="567"/>
      <c r="L16" s="78" t="s">
        <v>132</v>
      </c>
      <c r="M16" s="211" t="s">
        <v>362</v>
      </c>
    </row>
    <row r="17" spans="1:17" ht="12.75" customHeight="1" x14ac:dyDescent="0.3">
      <c r="A17" s="158"/>
      <c r="B17" s="177"/>
      <c r="C17" s="212" t="str">
        <f>+IF(Langage=0,L17,M17)</f>
        <v>ET</v>
      </c>
      <c r="D17" s="182"/>
      <c r="E17" s="19"/>
      <c r="F17" s="19"/>
      <c r="G17" s="19"/>
      <c r="H17" s="19"/>
      <c r="I17" s="19"/>
      <c r="L17" s="71" t="s">
        <v>13</v>
      </c>
      <c r="M17" s="59" t="s">
        <v>363</v>
      </c>
    </row>
    <row r="18" spans="1:17" ht="12.75" customHeight="1" x14ac:dyDescent="0.3">
      <c r="A18" s="178"/>
      <c r="B18" s="179"/>
      <c r="C18" s="200" t="str">
        <f>+IF(Langage=0,L18,M18)</f>
        <v>Compléter le tableau suivant :</v>
      </c>
      <c r="D18" s="19"/>
      <c r="E18" s="213"/>
      <c r="F18" s="213"/>
      <c r="G18" s="213"/>
      <c r="H18" s="180"/>
      <c r="I18" s="180"/>
      <c r="L18" s="71" t="s">
        <v>133</v>
      </c>
      <c r="M18" s="59" t="s">
        <v>364</v>
      </c>
    </row>
    <row r="19" spans="1:17" ht="34.5" customHeight="1" x14ac:dyDescent="0.3">
      <c r="A19" s="178"/>
      <c r="B19" s="179"/>
      <c r="C19" s="180"/>
      <c r="D19" s="180"/>
      <c r="E19" s="564" t="str">
        <f>+IF(Langage=0,L19,M19)</f>
        <v>ASSURANCE INDIVIDUELLE
(incluant flottes tarifées par véhicule)</v>
      </c>
      <c r="F19" s="566"/>
      <c r="G19" s="9"/>
      <c r="H19" s="564" t="str">
        <f>+IF(Langage=0,N19,O19)</f>
        <v>FLOTTES
(non tarifées par véhicule)</v>
      </c>
      <c r="I19" s="566"/>
      <c r="L19" s="80" t="s">
        <v>373</v>
      </c>
      <c r="M19" s="81" t="s">
        <v>366</v>
      </c>
      <c r="N19" s="79" t="s">
        <v>367</v>
      </c>
      <c r="O19" s="79" t="s">
        <v>368</v>
      </c>
    </row>
    <row r="20" spans="1:17" ht="33.75" customHeight="1" x14ac:dyDescent="0.3">
      <c r="A20" s="159"/>
      <c r="B20" s="171"/>
      <c r="C20" s="451" t="str">
        <f>+IF(Langage=0,L20,M20)</f>
        <v>CATÉGORIES DE VÉHICULE</v>
      </c>
      <c r="D20" s="21"/>
      <c r="E20" s="73" t="str">
        <f>+IF(Langage=0,N20,O20)</f>
        <v>Tarifs modifiés
X</v>
      </c>
      <c r="F20" s="73" t="str">
        <f>+IF(Langage=0,P20,Q20)</f>
        <v>Variation (%) des
tarifs pour cette
catégorie</v>
      </c>
      <c r="G20" s="10"/>
      <c r="H20" s="73" t="str">
        <f>+IF(Langage=0,N20,O20)</f>
        <v>Tarifs modifiés
X</v>
      </c>
      <c r="I20" s="73" t="str">
        <f>+IF(Langage=0,P20,Q20)</f>
        <v>Variation (%) des
tarifs pour cette
catégorie</v>
      </c>
      <c r="L20" s="71" t="s">
        <v>374</v>
      </c>
      <c r="M20" s="59" t="s">
        <v>375</v>
      </c>
      <c r="N20" s="79" t="s">
        <v>376</v>
      </c>
      <c r="O20" s="79" t="s">
        <v>377</v>
      </c>
      <c r="P20" s="79" t="s">
        <v>388</v>
      </c>
      <c r="Q20" s="79" t="s">
        <v>389</v>
      </c>
    </row>
    <row r="21" spans="1:17" ht="33.75" customHeight="1" x14ac:dyDescent="0.3">
      <c r="A21" s="159"/>
      <c r="B21" s="171"/>
      <c r="C21" s="452"/>
      <c r="D21" s="453"/>
      <c r="E21" s="403" t="s">
        <v>107</v>
      </c>
      <c r="F21" s="403" t="s">
        <v>108</v>
      </c>
      <c r="G21" s="11"/>
      <c r="H21" s="403" t="s">
        <v>124</v>
      </c>
      <c r="I21" s="403" t="s">
        <v>135</v>
      </c>
      <c r="L21" s="59"/>
      <c r="M21" s="59"/>
    </row>
    <row r="22" spans="1:17" ht="15" customHeight="1" x14ac:dyDescent="0.3">
      <c r="A22" s="159"/>
      <c r="B22" s="171"/>
      <c r="C22" s="74" t="str">
        <f t="shared" ref="C22:C41" si="0">+IF(Langage=0,L22,M22)</f>
        <v>VOITURE DE TOURISME</v>
      </c>
      <c r="D22" s="394" t="s">
        <v>67</v>
      </c>
      <c r="E22" s="467"/>
      <c r="F22" s="468"/>
      <c r="G22" s="214"/>
      <c r="H22" s="469"/>
      <c r="I22" s="468"/>
      <c r="L22" s="71" t="s">
        <v>378</v>
      </c>
      <c r="M22" s="59" t="s">
        <v>315</v>
      </c>
    </row>
    <row r="23" spans="1:17" ht="15" customHeight="1" x14ac:dyDescent="0.3">
      <c r="A23" s="159"/>
      <c r="B23" s="171"/>
      <c r="C23" s="84" t="str">
        <f t="shared" si="0"/>
        <v>Véhicules récréatifs (caravanes, maisons motorisées...)</v>
      </c>
      <c r="D23" s="396" t="s">
        <v>68</v>
      </c>
      <c r="E23" s="467"/>
      <c r="F23" s="468"/>
      <c r="G23" s="389"/>
      <c r="H23" s="469"/>
      <c r="I23" s="468"/>
      <c r="L23" s="92" t="s">
        <v>79</v>
      </c>
      <c r="M23" s="59" t="s">
        <v>323</v>
      </c>
    </row>
    <row r="24" spans="1:17" ht="15" customHeight="1" x14ac:dyDescent="0.3">
      <c r="A24" s="159"/>
      <c r="B24" s="171"/>
      <c r="C24" s="84" t="str">
        <f t="shared" si="0"/>
        <v>Motocyclettes</v>
      </c>
      <c r="D24" s="397" t="s">
        <v>69</v>
      </c>
      <c r="E24" s="467"/>
      <c r="F24" s="468"/>
      <c r="G24" s="389"/>
      <c r="H24" s="469"/>
      <c r="I24" s="468"/>
      <c r="L24" s="93" t="s">
        <v>81</v>
      </c>
      <c r="M24" s="59" t="s">
        <v>324</v>
      </c>
    </row>
    <row r="25" spans="1:17" ht="15" customHeight="1" x14ac:dyDescent="0.3">
      <c r="A25" s="159"/>
      <c r="B25" s="171"/>
      <c r="C25" s="84" t="str">
        <f t="shared" si="0"/>
        <v>Motoneiges</v>
      </c>
      <c r="D25" s="397" t="s">
        <v>70</v>
      </c>
      <c r="E25" s="467"/>
      <c r="F25" s="468"/>
      <c r="G25" s="389"/>
      <c r="H25" s="469"/>
      <c r="I25" s="468"/>
      <c r="L25" s="93" t="s">
        <v>84</v>
      </c>
      <c r="M25" s="59" t="s">
        <v>325</v>
      </c>
    </row>
    <row r="26" spans="1:17" ht="15" customHeight="1" x14ac:dyDescent="0.3">
      <c r="A26" s="159"/>
      <c r="B26" s="171"/>
      <c r="C26" s="84" t="str">
        <f t="shared" si="0"/>
        <v>Véhicules tout-terrain</v>
      </c>
      <c r="D26" s="397" t="s">
        <v>137</v>
      </c>
      <c r="E26" s="467"/>
      <c r="F26" s="468"/>
      <c r="G26" s="389"/>
      <c r="H26" s="469"/>
      <c r="I26" s="468"/>
      <c r="L26" s="93" t="s">
        <v>86</v>
      </c>
      <c r="M26" s="59" t="s">
        <v>326</v>
      </c>
    </row>
    <row r="27" spans="1:17" ht="15" customHeight="1" x14ac:dyDescent="0.3">
      <c r="A27" s="159"/>
      <c r="B27" s="171"/>
      <c r="C27" s="74" t="str">
        <f t="shared" si="0"/>
        <v>VÉHICULES UTILITAIRES</v>
      </c>
      <c r="D27" s="398" t="s">
        <v>109</v>
      </c>
      <c r="E27" s="470"/>
      <c r="F27" s="471"/>
      <c r="G27" s="389"/>
      <c r="H27" s="472"/>
      <c r="I27" s="471"/>
      <c r="L27" s="93" t="s">
        <v>88</v>
      </c>
      <c r="M27" s="59" t="s">
        <v>327</v>
      </c>
    </row>
    <row r="28" spans="1:17" ht="15" customHeight="1" x14ac:dyDescent="0.3">
      <c r="A28" s="159"/>
      <c r="B28" s="171"/>
      <c r="C28" s="64" t="str">
        <f t="shared" si="0"/>
        <v>VÉHICULES PUBLICS :</v>
      </c>
      <c r="D28" s="26"/>
      <c r="E28" s="390"/>
      <c r="F28" s="399"/>
      <c r="G28" s="214"/>
      <c r="H28" s="400"/>
      <c r="I28" s="401"/>
      <c r="L28" s="68" t="s">
        <v>91</v>
      </c>
      <c r="M28" s="59" t="s">
        <v>328</v>
      </c>
    </row>
    <row r="29" spans="1:17" ht="15" customHeight="1" x14ac:dyDescent="0.3">
      <c r="A29" s="159"/>
      <c r="B29" s="171"/>
      <c r="C29" s="84" t="str">
        <f t="shared" si="0"/>
        <v>Autobus publics</v>
      </c>
      <c r="D29" s="398" t="s">
        <v>110</v>
      </c>
      <c r="E29" s="467"/>
      <c r="F29" s="468"/>
      <c r="G29" s="389"/>
      <c r="H29" s="469"/>
      <c r="I29" s="468"/>
      <c r="L29" s="71" t="s">
        <v>343</v>
      </c>
      <c r="M29" s="59" t="s">
        <v>329</v>
      </c>
    </row>
    <row r="30" spans="1:17" ht="15" customHeight="1" x14ac:dyDescent="0.3">
      <c r="A30" s="159"/>
      <c r="B30" s="171"/>
      <c r="C30" s="84" t="str">
        <f t="shared" si="0"/>
        <v>Autobus scolaires</v>
      </c>
      <c r="D30" s="398" t="s">
        <v>111</v>
      </c>
      <c r="E30" s="467"/>
      <c r="F30" s="468"/>
      <c r="G30" s="389"/>
      <c r="H30" s="469"/>
      <c r="I30" s="468"/>
      <c r="L30" s="71" t="s">
        <v>342</v>
      </c>
      <c r="M30" s="59" t="s">
        <v>330</v>
      </c>
    </row>
    <row r="31" spans="1:17" ht="15" customHeight="1" x14ac:dyDescent="0.3">
      <c r="A31" s="159"/>
      <c r="B31" s="171"/>
      <c r="C31" s="84" t="str">
        <f t="shared" si="0"/>
        <v>Autobus privés</v>
      </c>
      <c r="D31" s="398" t="s">
        <v>112</v>
      </c>
      <c r="E31" s="467"/>
      <c r="F31" s="468"/>
      <c r="G31" s="389"/>
      <c r="H31" s="469"/>
      <c r="I31" s="468"/>
      <c r="L31" s="71" t="s">
        <v>344</v>
      </c>
      <c r="M31" s="59" t="s">
        <v>331</v>
      </c>
    </row>
    <row r="32" spans="1:17" ht="15" customHeight="1" x14ac:dyDescent="0.3">
      <c r="A32" s="159"/>
      <c r="B32" s="171"/>
      <c r="C32" s="84" t="str">
        <f t="shared" si="0"/>
        <v>Véhicules funèbres</v>
      </c>
      <c r="D32" s="398" t="s">
        <v>114</v>
      </c>
      <c r="E32" s="467"/>
      <c r="F32" s="468"/>
      <c r="G32" s="389"/>
      <c r="H32" s="469"/>
      <c r="I32" s="468"/>
      <c r="L32" s="71" t="s">
        <v>345</v>
      </c>
      <c r="M32" s="59" t="s">
        <v>332</v>
      </c>
    </row>
    <row r="33" spans="1:13" ht="15" customHeight="1" x14ac:dyDescent="0.3">
      <c r="A33" s="159"/>
      <c r="B33" s="171"/>
      <c r="C33" s="84" t="str">
        <f t="shared" si="0"/>
        <v>Ambulances</v>
      </c>
      <c r="D33" s="398" t="s">
        <v>115</v>
      </c>
      <c r="E33" s="467"/>
      <c r="F33" s="468"/>
      <c r="G33" s="389"/>
      <c r="H33" s="469"/>
      <c r="I33" s="468"/>
      <c r="L33" s="71" t="s">
        <v>333</v>
      </c>
      <c r="M33" s="59" t="s">
        <v>333</v>
      </c>
    </row>
    <row r="34" spans="1:13" ht="15" customHeight="1" x14ac:dyDescent="0.3">
      <c r="A34" s="159"/>
      <c r="B34" s="171"/>
      <c r="C34" s="84" t="str">
        <f t="shared" si="0"/>
        <v>Écoles de conduite</v>
      </c>
      <c r="D34" s="398" t="s">
        <v>116</v>
      </c>
      <c r="E34" s="467"/>
      <c r="F34" s="468"/>
      <c r="G34" s="389"/>
      <c r="H34" s="469"/>
      <c r="I34" s="468"/>
      <c r="L34" s="71" t="s">
        <v>346</v>
      </c>
      <c r="M34" s="59" t="s">
        <v>334</v>
      </c>
    </row>
    <row r="35" spans="1:13" ht="15" customHeight="1" x14ac:dyDescent="0.3">
      <c r="A35" s="159"/>
      <c r="B35" s="171"/>
      <c r="C35" s="84" t="str">
        <f t="shared" si="0"/>
        <v>Véhicules de services de police ou d'incendie</v>
      </c>
      <c r="D35" s="398" t="s">
        <v>117</v>
      </c>
      <c r="E35" s="467"/>
      <c r="F35" s="468"/>
      <c r="G35" s="389"/>
      <c r="H35" s="469"/>
      <c r="I35" s="468"/>
      <c r="L35" s="71" t="s">
        <v>347</v>
      </c>
      <c r="M35" s="59" t="s">
        <v>335</v>
      </c>
    </row>
    <row r="36" spans="1:13" ht="15" customHeight="1" x14ac:dyDescent="0.3">
      <c r="A36" s="159"/>
      <c r="B36" s="171"/>
      <c r="C36" s="84" t="str">
        <f t="shared" si="0"/>
        <v>Taxis ou limousines</v>
      </c>
      <c r="D36" s="398" t="s">
        <v>118</v>
      </c>
      <c r="E36" s="467"/>
      <c r="F36" s="468"/>
      <c r="G36" s="389"/>
      <c r="H36" s="469"/>
      <c r="I36" s="468"/>
      <c r="L36" s="71" t="s">
        <v>348</v>
      </c>
      <c r="M36" s="59" t="s">
        <v>336</v>
      </c>
    </row>
    <row r="37" spans="1:13" ht="15" customHeight="1" x14ac:dyDescent="0.3">
      <c r="A37" s="159"/>
      <c r="B37" s="171"/>
      <c r="C37" s="84" t="str">
        <f t="shared" si="0"/>
        <v>Autres véhicules publics</v>
      </c>
      <c r="D37" s="398" t="s">
        <v>119</v>
      </c>
      <c r="E37" s="470"/>
      <c r="F37" s="471"/>
      <c r="G37" s="389"/>
      <c r="H37" s="472"/>
      <c r="I37" s="471"/>
      <c r="L37" s="71" t="s">
        <v>349</v>
      </c>
      <c r="M37" s="59" t="s">
        <v>337</v>
      </c>
    </row>
    <row r="38" spans="1:13" ht="15" customHeight="1" x14ac:dyDescent="0.3">
      <c r="A38" s="159"/>
      <c r="B38" s="171"/>
      <c r="C38" s="64" t="str">
        <f t="shared" si="0"/>
        <v>AUTRES RISQUES :</v>
      </c>
      <c r="D38" s="26"/>
      <c r="E38" s="390"/>
      <c r="F38" s="399"/>
      <c r="G38" s="214"/>
      <c r="H38" s="400"/>
      <c r="I38" s="399"/>
      <c r="L38" s="68" t="s">
        <v>102</v>
      </c>
      <c r="M38" s="59" t="s">
        <v>338</v>
      </c>
    </row>
    <row r="39" spans="1:13" ht="15" customHeight="1" x14ac:dyDescent="0.3">
      <c r="A39" s="159"/>
      <c r="B39" s="171"/>
      <c r="C39" s="84" t="str">
        <f t="shared" si="0"/>
        <v>Garages, parcs de stationnement, marchands...</v>
      </c>
      <c r="D39" s="398" t="s">
        <v>120</v>
      </c>
      <c r="E39" s="467"/>
      <c r="F39" s="468"/>
      <c r="G39" s="389"/>
      <c r="H39" s="469"/>
      <c r="I39" s="468"/>
      <c r="L39" s="71" t="s">
        <v>350</v>
      </c>
      <c r="M39" s="59" t="s">
        <v>339</v>
      </c>
    </row>
    <row r="40" spans="1:13" ht="15" customHeight="1" x14ac:dyDescent="0.3">
      <c r="A40" s="159"/>
      <c r="B40" s="171"/>
      <c r="C40" s="84" t="str">
        <f t="shared" si="0"/>
        <v>Polices des non-propriétaires</v>
      </c>
      <c r="D40" s="398" t="s">
        <v>121</v>
      </c>
      <c r="E40" s="467"/>
      <c r="F40" s="468"/>
      <c r="G40" s="389"/>
      <c r="H40" s="469"/>
      <c r="I40" s="468"/>
      <c r="L40" s="71" t="s">
        <v>351</v>
      </c>
      <c r="M40" s="59" t="s">
        <v>340</v>
      </c>
    </row>
    <row r="41" spans="1:13" ht="15" customHeight="1" x14ac:dyDescent="0.3">
      <c r="A41" s="159"/>
      <c r="B41" s="171"/>
      <c r="C41" s="84" t="str">
        <f t="shared" si="0"/>
        <v>Autres</v>
      </c>
      <c r="D41" s="398" t="s">
        <v>122</v>
      </c>
      <c r="E41" s="470"/>
      <c r="F41" s="471"/>
      <c r="G41" s="389"/>
      <c r="H41" s="472"/>
      <c r="I41" s="471"/>
      <c r="L41" s="71" t="s">
        <v>352</v>
      </c>
      <c r="M41" s="59" t="s">
        <v>341</v>
      </c>
    </row>
    <row r="42" spans="1:13" ht="12.75" customHeight="1" x14ac:dyDescent="0.3">
      <c r="A42" s="159"/>
      <c r="B42" s="171"/>
      <c r="C42" s="194"/>
      <c r="D42" s="194"/>
      <c r="E42" s="158"/>
      <c r="F42" s="19"/>
      <c r="G42" s="19"/>
      <c r="H42" s="19"/>
      <c r="I42" s="19"/>
      <c r="L42" s="59"/>
      <c r="M42" s="59"/>
    </row>
    <row r="43" spans="1:13" ht="14.25" customHeight="1" x14ac:dyDescent="0.35">
      <c r="A43" s="159"/>
      <c r="B43" s="12"/>
      <c r="C43" s="75" t="str">
        <f>+IF(Langage=0,L43,M43)</f>
        <v>Effectuer le calcul suivant pour chaque catégorie de véhicules:</v>
      </c>
      <c r="D43" s="13"/>
      <c r="E43" s="13"/>
      <c r="F43" s="13"/>
      <c r="G43" s="13"/>
      <c r="H43" s="13"/>
      <c r="I43" s="14"/>
      <c r="L43" s="85" t="s">
        <v>379</v>
      </c>
      <c r="M43" s="199" t="s">
        <v>380</v>
      </c>
    </row>
    <row r="44" spans="1:13" ht="15" customHeight="1" x14ac:dyDescent="0.3">
      <c r="A44" s="449"/>
      <c r="B44" s="15"/>
      <c r="C44" s="87"/>
      <c r="D44" s="76"/>
      <c r="E44" s="88"/>
      <c r="F44" s="88"/>
      <c r="G44" s="89" t="str">
        <f>+IF(Langage=0,L44,M44)</f>
        <v>tarif moyen au 31 décembre 2024 calculé sur la base des contrats en vigueur le 31 décembre 2023</v>
      </c>
      <c r="H44" s="215" t="s">
        <v>134</v>
      </c>
      <c r="I44" s="440"/>
      <c r="L44" s="91" t="str">
        <f>"tarif moyen au 31 décembre "&amp;_AF+1&amp;" calculé sur la base des contrats en vigueur le 31 décembre "&amp;_AF</f>
        <v>tarif moyen au 31 décembre 2024 calculé sur la base des contrats en vigueur le 31 décembre 2023</v>
      </c>
      <c r="M44" s="522" t="str">
        <f>"average rate at December 31, "&amp;_AF+1&amp;" based on contracts in effect on December 31, "&amp;_AF</f>
        <v>average rate at December 31, 2024 based on contracts in effect on December 31, 2023</v>
      </c>
    </row>
    <row r="45" spans="1:13" ht="12.75" customHeight="1" x14ac:dyDescent="0.3">
      <c r="A45" s="178"/>
      <c r="B45" s="16"/>
      <c r="C45" s="76"/>
      <c r="D45" s="76"/>
      <c r="E45" s="90"/>
      <c r="F45" s="90"/>
      <c r="G45" s="89" t="str">
        <f>+IF(Langage=0,L45,M45)</f>
        <v>tarif moyen au 31 décembre 2023 calculé sur la base des contrats en vigueur le 31 décembre 2023</v>
      </c>
      <c r="H45" s="17"/>
      <c r="I45" s="18"/>
      <c r="L45" s="91" t="str">
        <f>"tarif moyen au 31 décembre "&amp;_AF&amp;" calculé sur la base des contrats en vigueur le 31 décembre "&amp;_AF</f>
        <v>tarif moyen au 31 décembre 2023 calculé sur la base des contrats en vigueur le 31 décembre 2023</v>
      </c>
      <c r="M45" s="522" t="str">
        <f>"average rate at December 31, "&amp;_AF&amp;" based on contracts in effect on December 31, "&amp;_AF</f>
        <v>average rate at December 31, 2023 based on contracts in effect on December 31, 2023</v>
      </c>
    </row>
    <row r="46" spans="1:13" ht="12.75" customHeight="1" x14ac:dyDescent="0.3">
      <c r="A46" s="159"/>
      <c r="B46" s="171"/>
      <c r="C46" s="194"/>
      <c r="D46" s="194"/>
      <c r="E46" s="158"/>
      <c r="F46" s="19"/>
      <c r="G46" s="19"/>
      <c r="H46" s="19"/>
      <c r="I46" s="19"/>
      <c r="L46" s="59"/>
      <c r="M46" s="59"/>
    </row>
    <row r="47" spans="1:13" ht="12.75" customHeight="1" x14ac:dyDescent="0.3">
      <c r="A47" s="159"/>
      <c r="B47" s="171"/>
      <c r="C47" s="188" t="str">
        <f>+IF(Langage=0,L47,M47)</f>
        <v>Commentaire :</v>
      </c>
      <c r="D47" s="189"/>
      <c r="E47" s="183"/>
      <c r="F47" s="161"/>
      <c r="G47" s="161"/>
      <c r="H47" s="19"/>
      <c r="I47" s="19"/>
      <c r="L47" s="59" t="s">
        <v>106</v>
      </c>
      <c r="M47" s="59" t="s">
        <v>353</v>
      </c>
    </row>
    <row r="48" spans="1:13" ht="12.75" customHeight="1" x14ac:dyDescent="0.3">
      <c r="A48" s="159"/>
      <c r="B48" s="171"/>
      <c r="C48" s="556" t="s">
        <v>138</v>
      </c>
      <c r="D48" s="556"/>
      <c r="E48" s="556"/>
      <c r="F48" s="556"/>
      <c r="G48" s="556"/>
      <c r="H48" s="556"/>
      <c r="I48" s="556"/>
    </row>
    <row r="49" spans="1:9" ht="36" customHeight="1" x14ac:dyDescent="0.3">
      <c r="A49" s="24" t="s">
        <v>123</v>
      </c>
      <c r="B49" s="171"/>
      <c r="C49" s="553"/>
      <c r="D49" s="554"/>
      <c r="E49" s="554"/>
      <c r="F49" s="554"/>
      <c r="G49" s="554"/>
      <c r="H49" s="554"/>
      <c r="I49" s="555"/>
    </row>
    <row r="50" spans="1:9" x14ac:dyDescent="0.3">
      <c r="A50" s="159"/>
      <c r="B50" s="171"/>
      <c r="C50" s="194"/>
      <c r="D50" s="194"/>
      <c r="E50" s="158"/>
      <c r="F50" s="19"/>
      <c r="G50" s="19"/>
      <c r="H50" s="19"/>
      <c r="I50" s="19"/>
    </row>
    <row r="51" spans="1:9" x14ac:dyDescent="0.3">
      <c r="A51" s="540" t="s">
        <v>668</v>
      </c>
      <c r="B51" s="540"/>
      <c r="C51" s="540"/>
      <c r="D51" s="540"/>
      <c r="E51" s="540"/>
      <c r="F51" s="540"/>
      <c r="G51" s="540"/>
      <c r="H51" s="540"/>
      <c r="I51" s="540"/>
    </row>
  </sheetData>
  <sheetProtection algorithmName="SHA-512" hashValue="0+5NLQPfa8lFp/+III2cdHsrjtv58G/bNWDmyWk7jMWD2X1kfdId5AB2p5cugFJk+0f058W5hlmpZcVIkkPn1A==" saltValue="8TH3npKGRJCF1EHSsnmtwA==" spinCount="100000" sheet="1" selectLockedCells="1"/>
  <mergeCells count="9">
    <mergeCell ref="E1:I1"/>
    <mergeCell ref="C48:I48"/>
    <mergeCell ref="F12:F13"/>
    <mergeCell ref="G15:I15"/>
    <mergeCell ref="A51:I51"/>
    <mergeCell ref="G16:I16"/>
    <mergeCell ref="E19:F19"/>
    <mergeCell ref="H19:I19"/>
    <mergeCell ref="C49:I49"/>
  </mergeCells>
  <dataValidations count="2">
    <dataValidation type="list" allowBlank="1" showInputMessage="1" showErrorMessage="1" prompt="OUI : Complétez la question 2d \ YES: Go to 2d_x000a_NON : Complétez la question 3 \ NO: Go to 3" sqref="E5" xr:uid="{00000000-0002-0000-0500-000000000000}">
      <formula1>$K$5:$K$7</formula1>
    </dataValidation>
    <dataValidation allowBlank="1" showInputMessage="1" showErrorMessage="1" prompt="Décimale : avec virgule" sqref="F11 F14 E12:E13" xr:uid="{00000000-0002-0000-0500-000001000000}"/>
  </dataValidations>
  <pageMargins left="0.7" right="0.7" top="0.75" bottom="0.75" header="0.3" footer="0.3"/>
  <pageSetup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6"/>
  <dimension ref="A1:O83"/>
  <sheetViews>
    <sheetView workbookViewId="0">
      <selection activeCell="E5" sqref="E5"/>
    </sheetView>
  </sheetViews>
  <sheetFormatPr baseColWidth="10" defaultColWidth="11" defaultRowHeight="14" outlineLevelCol="1" x14ac:dyDescent="0.3"/>
  <cols>
    <col min="1" max="1" width="3.58203125" style="131" customWidth="1"/>
    <col min="2" max="2" width="0.83203125" style="131" customWidth="1"/>
    <col min="3" max="3" width="47.33203125" style="131" customWidth="1"/>
    <col min="4" max="4" width="3.5" style="131" bestFit="1" customWidth="1"/>
    <col min="5" max="9" width="13.25" style="131" customWidth="1"/>
    <col min="10" max="10" width="11" style="131"/>
    <col min="11" max="11" width="42.25" style="131" hidden="1" customWidth="1" outlineLevel="1"/>
    <col min="12" max="12" width="25" style="131" hidden="1" customWidth="1" outlineLevel="1"/>
    <col min="13" max="13" width="113.58203125" style="131" hidden="1" customWidth="1" outlineLevel="1"/>
    <col min="14" max="14" width="109.33203125" style="131" hidden="1" customWidth="1" outlineLevel="1"/>
    <col min="15" max="15" width="11" style="131" collapsed="1"/>
    <col min="16" max="16384" width="11" style="131"/>
  </cols>
  <sheetData>
    <row r="1" spans="1:14" ht="25.5" customHeight="1" x14ac:dyDescent="0.3">
      <c r="A1" s="220"/>
      <c r="B1" s="221"/>
      <c r="C1" s="222" t="str">
        <f>+IF(Langage=0,M1,N1)</f>
        <v>Nom de l'assureur :</v>
      </c>
      <c r="D1" s="223"/>
      <c r="E1" s="558">
        <f>'100'!B10</f>
        <v>0</v>
      </c>
      <c r="F1" s="559"/>
      <c r="G1" s="559"/>
      <c r="H1" s="559"/>
      <c r="I1" s="560"/>
      <c r="M1" s="224" t="s">
        <v>1</v>
      </c>
      <c r="N1" s="225" t="s">
        <v>294</v>
      </c>
    </row>
    <row r="2" spans="1:14" ht="24" customHeight="1" x14ac:dyDescent="0.3">
      <c r="A2" s="226"/>
      <c r="B2" s="227"/>
      <c r="C2" s="228"/>
      <c r="D2" s="228"/>
      <c r="E2" s="229"/>
      <c r="F2" s="230"/>
      <c r="G2" s="230"/>
      <c r="H2" s="230"/>
      <c r="I2" s="230"/>
    </row>
    <row r="3" spans="1:14" ht="15" customHeight="1" x14ac:dyDescent="0.3">
      <c r="A3" s="231" t="s">
        <v>62</v>
      </c>
      <c r="B3" s="232"/>
      <c r="C3" s="233" t="str">
        <f>+IF(Langage=0,M3,N3)</f>
        <v>Avez-vous l'intention de débuter ou cesser d'exercer dans une ou des catégories de véhicules mentionnées en 1 ?</v>
      </c>
      <c r="D3" s="234"/>
      <c r="E3" s="234"/>
      <c r="F3" s="234"/>
      <c r="G3" s="234"/>
      <c r="H3" s="234"/>
      <c r="I3" s="234"/>
      <c r="M3" s="235" t="s">
        <v>141</v>
      </c>
      <c r="N3" s="131" t="s">
        <v>392</v>
      </c>
    </row>
    <row r="4" spans="1:14" ht="12.75" customHeight="1" x14ac:dyDescent="0.3">
      <c r="A4" s="226"/>
      <c r="B4" s="236"/>
      <c r="C4" s="237"/>
      <c r="D4" s="237"/>
      <c r="E4" s="238" t="s">
        <v>107</v>
      </c>
      <c r="F4" s="239"/>
      <c r="G4" s="239"/>
      <c r="H4" s="237"/>
      <c r="I4" s="237"/>
      <c r="K4" s="131" t="s">
        <v>393</v>
      </c>
    </row>
    <row r="5" spans="1:14" ht="15" customHeight="1" x14ac:dyDescent="0.3">
      <c r="A5" s="226"/>
      <c r="B5" s="236"/>
      <c r="C5" s="240" t="str">
        <f>+IF(Langage=0,M5,N5)</f>
        <v>OUI ou NON ?</v>
      </c>
      <c r="D5" s="432" t="s">
        <v>64</v>
      </c>
      <c r="E5" s="475"/>
      <c r="F5" s="237"/>
      <c r="G5" s="237"/>
      <c r="H5" s="237"/>
      <c r="I5" s="237"/>
      <c r="K5" s="131" t="s">
        <v>372</v>
      </c>
      <c r="M5" s="241" t="s">
        <v>126</v>
      </c>
      <c r="N5" s="131" t="s">
        <v>358</v>
      </c>
    </row>
    <row r="6" spans="1:14" ht="12.75" customHeight="1" x14ac:dyDescent="0.3">
      <c r="A6" s="226"/>
      <c r="B6" s="236"/>
      <c r="C6" s="242" t="str">
        <f>+IF(Langage=0,M6,N6)</f>
        <v>Dans l'affirmative, décrivez la (les) catégorie(s) visée(s) et la date de début ou de cessation :</v>
      </c>
      <c r="D6" s="243"/>
      <c r="E6" s="243"/>
      <c r="F6" s="243"/>
      <c r="G6" s="243"/>
      <c r="H6" s="237"/>
      <c r="I6" s="237"/>
      <c r="M6" s="244" t="s">
        <v>142</v>
      </c>
      <c r="N6" s="131" t="s">
        <v>394</v>
      </c>
    </row>
    <row r="7" spans="1:14" ht="12.75" customHeight="1" x14ac:dyDescent="0.3">
      <c r="A7" s="226"/>
      <c r="B7" s="236"/>
      <c r="C7" s="573" t="s">
        <v>108</v>
      </c>
      <c r="D7" s="573"/>
      <c r="E7" s="573"/>
      <c r="F7" s="573"/>
      <c r="G7" s="573"/>
      <c r="H7" s="573"/>
      <c r="I7" s="573"/>
    </row>
    <row r="8" spans="1:14" ht="24" customHeight="1" x14ac:dyDescent="0.3">
      <c r="A8" s="27" t="s">
        <v>157</v>
      </c>
      <c r="B8" s="236"/>
      <c r="C8" s="553"/>
      <c r="D8" s="554"/>
      <c r="E8" s="554"/>
      <c r="F8" s="554"/>
      <c r="G8" s="554"/>
      <c r="H8" s="554"/>
      <c r="I8" s="555"/>
    </row>
    <row r="9" spans="1:14" ht="24" customHeight="1" x14ac:dyDescent="0.3">
      <c r="A9" s="226"/>
      <c r="B9" s="236"/>
      <c r="C9" s="245"/>
      <c r="D9" s="245"/>
      <c r="E9" s="245"/>
      <c r="F9" s="245"/>
      <c r="G9" s="245"/>
      <c r="H9" s="245"/>
      <c r="I9" s="245"/>
    </row>
    <row r="10" spans="1:14" ht="15" customHeight="1" x14ac:dyDescent="0.3">
      <c r="A10" s="231" t="s">
        <v>143</v>
      </c>
      <c r="B10" s="246"/>
      <c r="C10" s="233" t="str">
        <f>+IF(Langage=0,M10,N10)</f>
        <v>RENSEIGNEMENTS COMPLÉMENTAIRES</v>
      </c>
      <c r="D10" s="234"/>
      <c r="E10" s="247"/>
      <c r="F10" s="247"/>
      <c r="G10" s="247"/>
      <c r="H10" s="248"/>
      <c r="I10" s="248"/>
      <c r="M10" s="235" t="s">
        <v>144</v>
      </c>
      <c r="N10" s="131" t="s">
        <v>395</v>
      </c>
    </row>
    <row r="11" spans="1:14" ht="12.75" customHeight="1" x14ac:dyDescent="0.3">
      <c r="A11" s="226"/>
      <c r="B11" s="227"/>
      <c r="C11" s="249"/>
      <c r="D11" s="249"/>
      <c r="E11" s="250"/>
      <c r="F11" s="250"/>
      <c r="G11" s="250"/>
      <c r="H11" s="249"/>
      <c r="I11" s="249"/>
    </row>
    <row r="12" spans="1:14" ht="15" customHeight="1" x14ac:dyDescent="0.3">
      <c r="A12" s="231" t="s">
        <v>145</v>
      </c>
      <c r="B12" s="232"/>
      <c r="C12" s="251" t="str">
        <f>+IF(Langage=0,M12,N12)</f>
        <v>Quel est le mode de distribution principal utilisé pour vos affaires en assurance automobile au Québec ?</v>
      </c>
      <c r="D12" s="252"/>
      <c r="E12" s="252"/>
      <c r="F12" s="252"/>
      <c r="G12" s="252"/>
      <c r="H12" s="252"/>
      <c r="I12" s="252"/>
      <c r="M12" s="235" t="s">
        <v>146</v>
      </c>
      <c r="N12" s="131" t="s">
        <v>396</v>
      </c>
    </row>
    <row r="13" spans="1:14" ht="12.75" customHeight="1" x14ac:dyDescent="0.3">
      <c r="A13" s="226"/>
      <c r="B13" s="236"/>
      <c r="C13" s="237"/>
      <c r="D13" s="237"/>
      <c r="E13" s="238" t="s">
        <v>107</v>
      </c>
      <c r="F13" s="239"/>
      <c r="G13" s="239"/>
      <c r="H13" s="237"/>
      <c r="I13" s="237"/>
    </row>
    <row r="14" spans="1:14" ht="15" customHeight="1" x14ac:dyDescent="0.3">
      <c r="A14" s="226"/>
      <c r="B14" s="236"/>
      <c r="C14" s="22"/>
      <c r="D14" s="433" t="s">
        <v>65</v>
      </c>
      <c r="E14" s="476"/>
      <c r="F14" s="253"/>
      <c r="G14" s="239"/>
      <c r="H14" s="237"/>
      <c r="I14" s="237"/>
      <c r="K14" s="131" t="s">
        <v>397</v>
      </c>
    </row>
    <row r="15" spans="1:14" ht="12.75" customHeight="1" x14ac:dyDescent="0.3">
      <c r="A15" s="226"/>
      <c r="B15" s="236"/>
      <c r="C15" s="237"/>
      <c r="D15" s="237"/>
      <c r="E15" s="254"/>
      <c r="F15" s="239"/>
      <c r="G15" s="239"/>
      <c r="H15" s="237"/>
      <c r="I15" s="237"/>
      <c r="K15" s="131" t="s">
        <v>398</v>
      </c>
    </row>
    <row r="16" spans="1:14" ht="15" customHeight="1" x14ac:dyDescent="0.3">
      <c r="A16" s="231" t="s">
        <v>147</v>
      </c>
      <c r="B16" s="232"/>
      <c r="C16" s="251" t="str">
        <f>+IF(Langage=0,M16,N16)</f>
        <v>Dans vos processus de souscription et de tarification, utilisez-vous la télématique ?</v>
      </c>
      <c r="D16" s="255"/>
      <c r="E16" s="255"/>
      <c r="F16" s="255"/>
      <c r="G16" s="256"/>
      <c r="H16" s="252"/>
      <c r="I16" s="252"/>
      <c r="M16" s="235" t="s">
        <v>399</v>
      </c>
      <c r="N16" s="131" t="s">
        <v>400</v>
      </c>
    </row>
    <row r="17" spans="1:14" ht="12.75" customHeight="1" x14ac:dyDescent="0.3">
      <c r="A17" s="257"/>
      <c r="B17" s="258"/>
      <c r="C17" s="259"/>
      <c r="D17" s="259"/>
      <c r="E17" s="260" t="s">
        <v>107</v>
      </c>
      <c r="F17" s="261"/>
      <c r="G17" s="261"/>
      <c r="H17" s="259"/>
      <c r="I17" s="259"/>
    </row>
    <row r="18" spans="1:14" ht="15" customHeight="1" x14ac:dyDescent="0.3">
      <c r="A18" s="226"/>
      <c r="B18" s="236"/>
      <c r="C18" s="240" t="str">
        <f>+IF(Langage=0,M18,N18)</f>
        <v>OUI ou NON ?</v>
      </c>
      <c r="D18" s="433" t="s">
        <v>66</v>
      </c>
      <c r="E18" s="477"/>
      <c r="F18" s="253"/>
      <c r="G18" s="239"/>
      <c r="H18" s="237"/>
      <c r="I18" s="237"/>
      <c r="K18" s="131" t="s">
        <v>371</v>
      </c>
      <c r="L18" s="131" t="s">
        <v>402</v>
      </c>
      <c r="M18" s="241" t="s">
        <v>126</v>
      </c>
      <c r="N18" s="131" t="s">
        <v>358</v>
      </c>
    </row>
    <row r="19" spans="1:14" ht="15" customHeight="1" x14ac:dyDescent="0.3">
      <c r="A19" s="226"/>
      <c r="B19" s="236"/>
      <c r="C19" s="240" t="str">
        <f>+IF(Langage=0,M19,N19)</f>
        <v>Dans l'affirmative, depuis quand ?</v>
      </c>
      <c r="D19" s="432" t="s">
        <v>158</v>
      </c>
      <c r="E19" s="581"/>
      <c r="F19" s="582"/>
      <c r="G19" s="239"/>
      <c r="H19" s="237"/>
      <c r="I19" s="237"/>
      <c r="K19" s="131" t="s">
        <v>372</v>
      </c>
      <c r="L19" s="131" t="s">
        <v>403</v>
      </c>
      <c r="M19" s="241" t="s">
        <v>148</v>
      </c>
      <c r="N19" s="131" t="s">
        <v>401</v>
      </c>
    </row>
    <row r="20" spans="1:14" ht="15" customHeight="1" x14ac:dyDescent="0.3">
      <c r="A20" s="226"/>
      <c r="B20" s="236"/>
      <c r="C20" s="240" t="str">
        <f>+IF(Langage=0,M20,N20)</f>
        <v>Quelle technologie utilisez-vous ?</v>
      </c>
      <c r="D20" s="432" t="s">
        <v>159</v>
      </c>
      <c r="E20" s="574"/>
      <c r="F20" s="575"/>
      <c r="G20" s="239"/>
      <c r="H20" s="237"/>
      <c r="I20" s="237"/>
      <c r="L20" s="131" t="s">
        <v>404</v>
      </c>
      <c r="M20" s="241" t="s">
        <v>149</v>
      </c>
      <c r="N20" s="131" t="s">
        <v>407</v>
      </c>
    </row>
    <row r="21" spans="1:14" ht="15" customHeight="1" x14ac:dyDescent="0.3">
      <c r="A21" s="226"/>
      <c r="B21" s="236"/>
      <c r="C21" s="240"/>
      <c r="D21" s="445"/>
      <c r="E21" s="478"/>
      <c r="F21" s="478"/>
      <c r="G21" s="239"/>
      <c r="H21" s="237"/>
      <c r="I21" s="237"/>
      <c r="L21" s="131" t="s">
        <v>405</v>
      </c>
      <c r="M21" s="241"/>
    </row>
    <row r="22" spans="1:14" ht="15" customHeight="1" x14ac:dyDescent="0.3">
      <c r="A22" s="226"/>
      <c r="B22" s="236"/>
      <c r="C22" s="242" t="str">
        <f>+IF(Langage=0,M22,N22)</f>
        <v>Veuillez expliquer en quelques mots le fonctionnement de votre programme de télématique.</v>
      </c>
      <c r="D22" s="445"/>
      <c r="E22" s="479"/>
      <c r="F22" s="479"/>
      <c r="G22" s="239"/>
      <c r="H22" s="237"/>
      <c r="I22" s="237"/>
      <c r="L22" s="131" t="s">
        <v>406</v>
      </c>
      <c r="M22" s="241" t="s">
        <v>701</v>
      </c>
      <c r="N22" s="131" t="s">
        <v>700</v>
      </c>
    </row>
    <row r="23" spans="1:14" ht="12.75" customHeight="1" x14ac:dyDescent="0.3">
      <c r="A23" s="226"/>
      <c r="B23" s="236"/>
      <c r="C23" s="573" t="s">
        <v>124</v>
      </c>
      <c r="D23" s="573"/>
      <c r="E23" s="573"/>
      <c r="F23" s="573"/>
      <c r="G23" s="573"/>
      <c r="H23" s="573"/>
      <c r="I23" s="573"/>
    </row>
    <row r="24" spans="1:14" ht="36" customHeight="1" x14ac:dyDescent="0.3">
      <c r="A24" s="28" t="s">
        <v>160</v>
      </c>
      <c r="B24" s="237"/>
      <c r="C24" s="553"/>
      <c r="D24" s="554"/>
      <c r="E24" s="586"/>
      <c r="F24" s="586"/>
      <c r="G24" s="554"/>
      <c r="H24" s="554"/>
      <c r="I24" s="555"/>
    </row>
    <row r="25" spans="1:14" ht="15" customHeight="1" x14ac:dyDescent="0.3">
      <c r="A25" s="226"/>
      <c r="B25" s="236"/>
      <c r="C25" s="240"/>
      <c r="D25" s="445"/>
      <c r="E25" s="478"/>
      <c r="F25" s="478"/>
      <c r="G25" s="239"/>
      <c r="H25" s="237"/>
      <c r="I25" s="237"/>
      <c r="M25" s="241"/>
    </row>
    <row r="26" spans="1:14" ht="12.75" customHeight="1" x14ac:dyDescent="0.3">
      <c r="A26" s="226"/>
      <c r="B26" s="236"/>
      <c r="C26" s="242" t="str">
        <f>+IF(Langage=0,M26,N26)</f>
        <v xml:space="preserve">Veuillez indiquer le nombre de polices basées sur la télématique et le pourcentage que celles-ci représentent dans votre portefeuille. </v>
      </c>
      <c r="D26" s="243"/>
      <c r="E26" s="189"/>
      <c r="F26" s="243"/>
      <c r="G26" s="243"/>
      <c r="H26" s="243"/>
      <c r="I26" s="243"/>
      <c r="M26" s="244" t="s">
        <v>150</v>
      </c>
      <c r="N26" s="131" t="s">
        <v>408</v>
      </c>
    </row>
    <row r="27" spans="1:14" ht="12.75" customHeight="1" x14ac:dyDescent="0.3">
      <c r="A27" s="226"/>
      <c r="B27" s="236"/>
      <c r="C27" s="242" t="str">
        <f>+IF(Langage=0,M27,N27)</f>
        <v>Ces données doivent être fournies pour chacune des années depuis que vous offrez des produits à composante télématique.</v>
      </c>
      <c r="D27" s="243"/>
      <c r="E27" s="243"/>
      <c r="F27" s="243"/>
      <c r="G27" s="243"/>
      <c r="H27" s="243"/>
      <c r="I27" s="243"/>
      <c r="M27" s="244" t="s">
        <v>151</v>
      </c>
      <c r="N27" s="131" t="s">
        <v>409</v>
      </c>
    </row>
    <row r="28" spans="1:14" ht="12.75" customHeight="1" x14ac:dyDescent="0.3">
      <c r="A28" s="226"/>
      <c r="B28" s="236"/>
      <c r="C28" s="573" t="s">
        <v>135</v>
      </c>
      <c r="D28" s="573"/>
      <c r="E28" s="573"/>
      <c r="F28" s="573"/>
      <c r="G28" s="573"/>
      <c r="H28" s="573"/>
      <c r="I28" s="573"/>
    </row>
    <row r="29" spans="1:14" ht="36" customHeight="1" x14ac:dyDescent="0.3">
      <c r="A29" s="28" t="s">
        <v>161</v>
      </c>
      <c r="B29" s="237"/>
      <c r="C29" s="553"/>
      <c r="D29" s="554"/>
      <c r="E29" s="554"/>
      <c r="F29" s="554"/>
      <c r="G29" s="554"/>
      <c r="H29" s="554"/>
      <c r="I29" s="555"/>
    </row>
    <row r="30" spans="1:14" ht="12.75" customHeight="1" x14ac:dyDescent="0.3">
      <c r="A30" s="226"/>
      <c r="B30" s="236"/>
      <c r="C30" s="262"/>
      <c r="D30" s="262"/>
      <c r="E30" s="238" t="s">
        <v>107</v>
      </c>
      <c r="F30" s="239"/>
      <c r="G30" s="239"/>
      <c r="H30" s="237"/>
      <c r="I30" s="237"/>
    </row>
    <row r="31" spans="1:14" ht="15" customHeight="1" x14ac:dyDescent="0.3">
      <c r="A31" s="226"/>
      <c r="B31" s="236"/>
      <c r="C31" s="240" t="str">
        <f>+IF(Langage=0,M31,N31)</f>
        <v>Dans la négative, prévoyez-vous l'utiliser ?</v>
      </c>
      <c r="D31" s="432" t="s">
        <v>162</v>
      </c>
      <c r="E31" s="581"/>
      <c r="F31" s="583"/>
      <c r="G31" s="584"/>
      <c r="H31" s="237"/>
      <c r="I31" s="237"/>
      <c r="K31" s="131" t="s">
        <v>372</v>
      </c>
      <c r="M31" s="241" t="s">
        <v>152</v>
      </c>
      <c r="N31" s="131" t="s">
        <v>410</v>
      </c>
    </row>
    <row r="32" spans="1:14" ht="15" customHeight="1" x14ac:dyDescent="0.3">
      <c r="A32" s="226"/>
      <c r="B32" s="236"/>
      <c r="C32" s="240" t="str">
        <f>+IF(Langage=0,M32,N32)</f>
        <v>Si oui, quelle technologie prévoyez-vous utiliser ?</v>
      </c>
      <c r="D32" s="432" t="s">
        <v>196</v>
      </c>
      <c r="E32" s="576"/>
      <c r="F32" s="577"/>
      <c r="G32" s="253"/>
      <c r="H32" s="237"/>
      <c r="I32" s="237"/>
      <c r="K32" s="131" t="s">
        <v>411</v>
      </c>
      <c r="M32" s="241" t="s">
        <v>153</v>
      </c>
      <c r="N32" s="131" t="s">
        <v>415</v>
      </c>
    </row>
    <row r="33" spans="1:14" ht="12.75" customHeight="1" x14ac:dyDescent="0.3">
      <c r="A33" s="226"/>
      <c r="B33" s="236"/>
      <c r="C33" s="237"/>
      <c r="D33" s="237"/>
      <c r="E33" s="237"/>
      <c r="F33" s="237"/>
      <c r="G33" s="239"/>
      <c r="H33" s="237"/>
      <c r="I33" s="237"/>
      <c r="K33" s="131" t="s">
        <v>412</v>
      </c>
    </row>
    <row r="34" spans="1:14" ht="19.5" customHeight="1" x14ac:dyDescent="0.3">
      <c r="A34" s="231" t="s">
        <v>154</v>
      </c>
      <c r="B34" s="232"/>
      <c r="C34" s="251" t="str">
        <f>+IF(Langage=0,M34,N34)</f>
        <v xml:space="preserve">Si une personne se déclare non genrée / non binaire, de quelle façon établissez-vous sa prime d'assurance automobile ? Qu'en est-il si une personne refuse </v>
      </c>
      <c r="D34" s="252"/>
      <c r="E34" s="252"/>
      <c r="F34" s="252"/>
      <c r="G34" s="252"/>
      <c r="H34" s="252"/>
      <c r="I34" s="252"/>
      <c r="K34" s="131" t="s">
        <v>413</v>
      </c>
      <c r="M34" s="444" t="s">
        <v>706</v>
      </c>
      <c r="N34" s="131" t="s">
        <v>707</v>
      </c>
    </row>
    <row r="35" spans="1:14" ht="12" customHeight="1" x14ac:dyDescent="0.3">
      <c r="A35" s="231"/>
      <c r="B35" s="232"/>
      <c r="C35" s="251" t="str">
        <f>+IF(Langage=0,M35,N35)</f>
        <v>de donner son genre ?</v>
      </c>
      <c r="D35" s="252"/>
      <c r="E35" s="252"/>
      <c r="F35" s="252"/>
      <c r="G35" s="252"/>
      <c r="H35" s="252"/>
      <c r="I35" s="252"/>
      <c r="K35" s="131" t="s">
        <v>414</v>
      </c>
      <c r="M35" s="444" t="s">
        <v>708</v>
      </c>
    </row>
    <row r="36" spans="1:14" ht="12.75" customHeight="1" x14ac:dyDescent="0.3">
      <c r="A36" s="226"/>
      <c r="B36" s="236"/>
      <c r="C36" s="242" t="str">
        <f>+IF(Langage=0,M36,N36)</f>
        <v>Commentaire :</v>
      </c>
      <c r="D36" s="243"/>
      <c r="E36" s="239"/>
      <c r="F36" s="228"/>
      <c r="G36" s="228"/>
      <c r="H36" s="237"/>
      <c r="I36" s="237"/>
      <c r="M36" s="244" t="s">
        <v>106</v>
      </c>
      <c r="N36" s="131" t="s">
        <v>353</v>
      </c>
    </row>
    <row r="37" spans="1:14" ht="12.75" customHeight="1" x14ac:dyDescent="0.3">
      <c r="A37" s="226"/>
      <c r="B37" s="236"/>
      <c r="C37" s="573" t="s">
        <v>138</v>
      </c>
      <c r="D37" s="573"/>
      <c r="E37" s="573"/>
      <c r="F37" s="573"/>
      <c r="G37" s="573"/>
      <c r="H37" s="573"/>
      <c r="I37" s="573"/>
    </row>
    <row r="38" spans="1:14" ht="36" customHeight="1" x14ac:dyDescent="0.3">
      <c r="A38" s="27" t="s">
        <v>67</v>
      </c>
      <c r="B38" s="236"/>
      <c r="C38" s="553"/>
      <c r="D38" s="554"/>
      <c r="E38" s="554"/>
      <c r="F38" s="554"/>
      <c r="G38" s="554"/>
      <c r="H38" s="554"/>
      <c r="I38" s="555"/>
    </row>
    <row r="39" spans="1:14" ht="12.75" customHeight="1" x14ac:dyDescent="0.3">
      <c r="A39" s="226"/>
      <c r="B39" s="236"/>
      <c r="C39" s="237"/>
      <c r="D39" s="237"/>
      <c r="E39" s="239"/>
      <c r="F39" s="239"/>
      <c r="G39" s="239"/>
      <c r="H39" s="237"/>
      <c r="I39" s="237"/>
    </row>
    <row r="40" spans="1:14" ht="15" customHeight="1" x14ac:dyDescent="0.3">
      <c r="A40" s="231" t="s">
        <v>155</v>
      </c>
      <c r="B40" s="232"/>
      <c r="C40" s="251" t="str">
        <f>+IF(Langage=0,M40,N40)</f>
        <v>En assurance automobile, est-ce que vous avez développé des produits basés sur les principes de la diversité, de l'équité</v>
      </c>
      <c r="D40" s="252"/>
      <c r="E40" s="252"/>
      <c r="F40" s="252"/>
      <c r="G40" s="252"/>
      <c r="H40" s="252"/>
      <c r="I40" s="252"/>
      <c r="M40" s="235" t="s">
        <v>702</v>
      </c>
      <c r="N40" s="131" t="s">
        <v>705</v>
      </c>
    </row>
    <row r="41" spans="1:14" ht="15" customHeight="1" x14ac:dyDescent="0.3">
      <c r="A41" s="231"/>
      <c r="B41" s="232"/>
      <c r="C41" s="251" t="str">
        <f>+IF(Langage=0,M41,N41)</f>
        <v>et de l'inclusion (DEI) ?</v>
      </c>
      <c r="D41" s="252"/>
      <c r="E41" s="252"/>
      <c r="F41" s="256"/>
      <c r="G41" s="256"/>
      <c r="H41" s="252"/>
      <c r="I41" s="252"/>
      <c r="M41" s="235" t="s">
        <v>703</v>
      </c>
      <c r="N41" s="131" t="s">
        <v>704</v>
      </c>
    </row>
    <row r="42" spans="1:14" ht="15" customHeight="1" x14ac:dyDescent="0.3">
      <c r="A42" s="226"/>
      <c r="B42" s="236"/>
      <c r="E42" s="263" t="s">
        <v>107</v>
      </c>
      <c r="F42" s="253"/>
      <c r="G42" s="239"/>
      <c r="H42" s="237"/>
      <c r="I42" s="237"/>
      <c r="K42" s="131" t="s">
        <v>371</v>
      </c>
    </row>
    <row r="43" spans="1:14" ht="15" customHeight="1" x14ac:dyDescent="0.3">
      <c r="A43" s="226"/>
      <c r="B43" s="236"/>
      <c r="C43" s="240" t="str">
        <f>+IF(Langage=0,M43,N43)</f>
        <v>OUI ou NON ?</v>
      </c>
      <c r="D43" s="433" t="s">
        <v>68</v>
      </c>
      <c r="E43" s="477"/>
      <c r="F43" s="253"/>
      <c r="G43" s="239"/>
      <c r="H43" s="237"/>
      <c r="I43" s="237"/>
      <c r="K43" s="131" t="s">
        <v>372</v>
      </c>
      <c r="M43" s="241" t="s">
        <v>126</v>
      </c>
      <c r="N43" s="131" t="s">
        <v>358</v>
      </c>
    </row>
    <row r="44" spans="1:14" ht="30" customHeight="1" x14ac:dyDescent="0.3">
      <c r="A44" s="226"/>
      <c r="B44" s="236"/>
      <c r="C44" s="240" t="str">
        <f>+IF(Langage=0,M44,N44)</f>
        <v>Dans l'affirmative, quelles sont les actions entreprises
 en ce sens ?</v>
      </c>
      <c r="D44" s="434" t="s">
        <v>163</v>
      </c>
      <c r="E44" s="578"/>
      <c r="F44" s="579"/>
      <c r="G44" s="579"/>
      <c r="H44" s="579"/>
      <c r="I44" s="580"/>
      <c r="M44" s="264" t="s">
        <v>695</v>
      </c>
      <c r="N44" s="131" t="s">
        <v>416</v>
      </c>
    </row>
    <row r="45" spans="1:14" ht="12.75" customHeight="1" x14ac:dyDescent="0.3">
      <c r="A45" s="226"/>
      <c r="B45" s="236"/>
      <c r="C45" s="242" t="str">
        <f>+IF(Langage=0,M45,N45)</f>
        <v>Commentaire :</v>
      </c>
      <c r="D45" s="243"/>
      <c r="E45" s="239"/>
      <c r="F45" s="228"/>
      <c r="G45" s="228"/>
      <c r="H45" s="237"/>
      <c r="I45" s="237"/>
      <c r="M45" s="244" t="s">
        <v>106</v>
      </c>
      <c r="N45" s="131" t="s">
        <v>353</v>
      </c>
    </row>
    <row r="46" spans="1:14" ht="12.75" customHeight="1" x14ac:dyDescent="0.3">
      <c r="A46" s="226"/>
      <c r="B46" s="236"/>
      <c r="C46" s="573" t="s">
        <v>165</v>
      </c>
      <c r="D46" s="573"/>
      <c r="E46" s="573"/>
      <c r="F46" s="573"/>
      <c r="G46" s="573"/>
      <c r="H46" s="573"/>
      <c r="I46" s="573"/>
    </row>
    <row r="47" spans="1:14" ht="36" customHeight="1" x14ac:dyDescent="0.3">
      <c r="A47" s="27" t="s">
        <v>164</v>
      </c>
      <c r="B47" s="236"/>
      <c r="C47" s="553"/>
      <c r="D47" s="554"/>
      <c r="E47" s="554"/>
      <c r="F47" s="554"/>
      <c r="G47" s="554"/>
      <c r="H47" s="554"/>
      <c r="I47" s="555"/>
    </row>
    <row r="48" spans="1:14" ht="12.75" customHeight="1" x14ac:dyDescent="0.3">
      <c r="A48" s="226"/>
      <c r="B48" s="265"/>
      <c r="C48" s="266"/>
      <c r="D48" s="266"/>
      <c r="E48" s="266"/>
      <c r="F48" s="266"/>
      <c r="G48" s="266"/>
      <c r="H48" s="266"/>
      <c r="I48" s="266"/>
    </row>
    <row r="49" spans="1:14" ht="15" customHeight="1" x14ac:dyDescent="0.3">
      <c r="A49" s="231" t="s">
        <v>156</v>
      </c>
      <c r="B49" s="232"/>
      <c r="C49" s="251" t="str">
        <f>+IF(Langage=0,M49,N49)</f>
        <v>De quelle façon expliquez-vous la tendance observée au cours des dernières années en ce qui a trait à la fréquence des réclamations, la</v>
      </c>
      <c r="D49" s="252"/>
      <c r="E49" s="252"/>
      <c r="F49" s="252"/>
      <c r="G49" s="252"/>
      <c r="H49" s="252"/>
      <c r="I49" s="252"/>
      <c r="M49" s="235" t="s">
        <v>696</v>
      </c>
      <c r="N49" s="131" t="s">
        <v>699</v>
      </c>
    </row>
    <row r="50" spans="1:14" ht="15" customHeight="1" x14ac:dyDescent="0.3">
      <c r="A50" s="231"/>
      <c r="B50" s="232"/>
      <c r="C50" s="251" t="str">
        <f>+IF(Langage=0,M50,N50)</f>
        <v xml:space="preserve">sévérité des sinistres et le ratio sinistres à primes ? Quelle sera l'évolution de ces tendances au cours des prochaines années ? </v>
      </c>
      <c r="D50" s="252"/>
      <c r="E50" s="252"/>
      <c r="F50" s="252"/>
      <c r="G50" s="252"/>
      <c r="H50" s="252"/>
      <c r="I50" s="252"/>
      <c r="M50" s="235" t="s">
        <v>698</v>
      </c>
      <c r="N50" s="131" t="s">
        <v>697</v>
      </c>
    </row>
    <row r="51" spans="1:14" ht="12.75" customHeight="1" x14ac:dyDescent="0.3">
      <c r="A51" s="226"/>
      <c r="B51" s="236"/>
      <c r="C51" s="242" t="str">
        <f>+IF(Langage=0,M51,N51)</f>
        <v>Commentaire :</v>
      </c>
      <c r="D51" s="243"/>
      <c r="E51" s="239"/>
      <c r="F51" s="228"/>
      <c r="G51" s="228"/>
      <c r="H51" s="237"/>
      <c r="I51" s="237"/>
      <c r="M51" s="244" t="s">
        <v>106</v>
      </c>
      <c r="N51" s="131" t="s">
        <v>353</v>
      </c>
    </row>
    <row r="52" spans="1:14" ht="12.75" customHeight="1" x14ac:dyDescent="0.3">
      <c r="A52" s="226"/>
      <c r="B52" s="236"/>
      <c r="C52" s="573" t="s">
        <v>687</v>
      </c>
      <c r="D52" s="573"/>
      <c r="E52" s="573"/>
      <c r="F52" s="573"/>
      <c r="G52" s="573"/>
      <c r="H52" s="573"/>
      <c r="I52" s="573"/>
    </row>
    <row r="53" spans="1:14" ht="36" customHeight="1" x14ac:dyDescent="0.3">
      <c r="A53" s="27" t="s">
        <v>69</v>
      </c>
      <c r="B53" s="236"/>
      <c r="C53" s="553"/>
      <c r="D53" s="554"/>
      <c r="E53" s="554"/>
      <c r="F53" s="554"/>
      <c r="G53" s="554"/>
      <c r="H53" s="554"/>
      <c r="I53" s="555"/>
    </row>
    <row r="54" spans="1:14" ht="12.75" customHeight="1" x14ac:dyDescent="0.3">
      <c r="A54" s="238"/>
      <c r="B54" s="236"/>
      <c r="C54" s="190"/>
      <c r="D54" s="190"/>
      <c r="E54" s="190"/>
      <c r="F54" s="190"/>
      <c r="G54" s="190"/>
      <c r="H54" s="190"/>
      <c r="I54" s="190"/>
    </row>
    <row r="55" spans="1:14" ht="12.75" customHeight="1" x14ac:dyDescent="0.3">
      <c r="A55" s="238"/>
      <c r="B55" s="236"/>
      <c r="C55" s="190"/>
      <c r="D55" s="190"/>
      <c r="E55" s="190"/>
      <c r="F55" s="190"/>
      <c r="G55" s="190"/>
      <c r="H55" s="190"/>
      <c r="I55" s="190"/>
    </row>
    <row r="56" spans="1:14" s="527" customFormat="1" ht="12.75" customHeight="1" x14ac:dyDescent="0.3">
      <c r="A56" s="523" t="s">
        <v>710</v>
      </c>
      <c r="B56" s="524"/>
      <c r="C56" s="525" t="str">
        <f>+IF(Langage=0,M56,N56)</f>
        <v>Au cours de la dernière année, en ce qui a trait au vol complet d'automobile :</v>
      </c>
      <c r="D56" s="526"/>
      <c r="E56" s="526"/>
      <c r="F56" s="526"/>
      <c r="G56" s="526"/>
      <c r="H56" s="526"/>
      <c r="I56" s="526"/>
      <c r="M56" s="527" t="s">
        <v>711</v>
      </c>
      <c r="N56" s="527" t="s">
        <v>712</v>
      </c>
    </row>
    <row r="57" spans="1:14" s="527" customFormat="1" ht="12.75" customHeight="1" x14ac:dyDescent="0.3">
      <c r="A57" s="528"/>
      <c r="B57" s="529"/>
      <c r="C57" s="530"/>
      <c r="D57" s="530"/>
      <c r="E57" s="530"/>
      <c r="F57" s="530"/>
      <c r="G57" s="530"/>
      <c r="H57" s="530"/>
      <c r="I57" s="530"/>
    </row>
    <row r="58" spans="1:14" s="527" customFormat="1" ht="12.75" customHeight="1" x14ac:dyDescent="0.3">
      <c r="A58" s="528"/>
      <c r="B58" s="529"/>
      <c r="C58" s="531" t="str">
        <f>+IF(Langage=0,M58,N58)</f>
        <v>Quelle a été la hausse (en pourcentage) du nombre et du coût</v>
      </c>
      <c r="D58" s="530"/>
      <c r="E58" s="585" t="s">
        <v>107</v>
      </c>
      <c r="F58" s="585"/>
      <c r="G58" s="585"/>
      <c r="H58" s="585"/>
      <c r="I58" s="585"/>
      <c r="M58" s="527" t="s">
        <v>713</v>
      </c>
      <c r="N58" s="527" t="s">
        <v>714</v>
      </c>
    </row>
    <row r="59" spans="1:14" s="527" customFormat="1" ht="12.75" customHeight="1" x14ac:dyDescent="0.3">
      <c r="A59" s="528"/>
      <c r="B59" s="529"/>
      <c r="C59" s="531" t="str">
        <f>+IF(Langage=0,M59,N59)</f>
        <v>des réclamations ?</v>
      </c>
      <c r="D59" s="434" t="s">
        <v>715</v>
      </c>
      <c r="E59" s="578"/>
      <c r="F59" s="579"/>
      <c r="G59" s="579"/>
      <c r="H59" s="579"/>
      <c r="I59" s="580"/>
      <c r="M59" s="527" t="s">
        <v>716</v>
      </c>
      <c r="N59" s="527" t="s">
        <v>717</v>
      </c>
    </row>
    <row r="60" spans="1:14" s="527" customFormat="1" ht="12.75" customHeight="1" x14ac:dyDescent="0.3">
      <c r="A60" s="528"/>
      <c r="B60" s="529"/>
      <c r="C60" s="531"/>
      <c r="D60" s="530"/>
      <c r="E60" s="530"/>
      <c r="F60" s="530"/>
      <c r="G60" s="530"/>
      <c r="H60" s="530"/>
      <c r="I60" s="530"/>
    </row>
    <row r="61" spans="1:14" s="527" customFormat="1" ht="12.75" customHeight="1" x14ac:dyDescent="0.3">
      <c r="A61" s="528"/>
      <c r="B61" s="529"/>
      <c r="C61" s="531" t="str">
        <f>+IF(Langage=0,M61,N61)</f>
        <v>Quel pourcentage du nombre total de vos réclamations et du</v>
      </c>
      <c r="D61" s="530"/>
      <c r="E61" s="530"/>
      <c r="F61" s="530"/>
      <c r="G61" s="530"/>
      <c r="H61" s="530"/>
      <c r="I61" s="530"/>
      <c r="M61" s="527" t="s">
        <v>718</v>
      </c>
      <c r="N61" s="527" t="s">
        <v>719</v>
      </c>
    </row>
    <row r="62" spans="1:14" s="527" customFormat="1" ht="12.75" customHeight="1" x14ac:dyDescent="0.3">
      <c r="A62" s="528"/>
      <c r="B62" s="529"/>
      <c r="C62" s="531" t="str">
        <f>+IF(Langage=0,M62,N62)</f>
        <v>montant total des sinistres représente le vol d'automobile ?</v>
      </c>
      <c r="D62" s="434" t="s">
        <v>720</v>
      </c>
      <c r="E62" s="578"/>
      <c r="F62" s="579"/>
      <c r="G62" s="579"/>
      <c r="H62" s="579"/>
      <c r="I62" s="580"/>
      <c r="M62" s="527" t="s">
        <v>721</v>
      </c>
      <c r="N62" s="527" t="s">
        <v>722</v>
      </c>
    </row>
    <row r="63" spans="1:14" s="527" customFormat="1" ht="12.75" customHeight="1" x14ac:dyDescent="0.3">
      <c r="A63" s="528"/>
      <c r="B63" s="529"/>
      <c r="C63" s="530"/>
      <c r="D63" s="530"/>
      <c r="E63" s="530"/>
      <c r="F63" s="530"/>
      <c r="G63" s="530"/>
      <c r="H63" s="530"/>
      <c r="I63" s="530"/>
    </row>
    <row r="64" spans="1:14" s="527" customFormat="1" ht="12.75" customHeight="1" x14ac:dyDescent="0.3">
      <c r="A64" s="528"/>
      <c r="B64" s="529"/>
      <c r="C64" s="531" t="str">
        <f>+IF(Langage=0,M64,N64)</f>
        <v>Quel est votre taux de récupération ?</v>
      </c>
      <c r="D64" s="434" t="s">
        <v>723</v>
      </c>
      <c r="E64" s="578"/>
      <c r="F64" s="579"/>
      <c r="G64" s="579"/>
      <c r="H64" s="579"/>
      <c r="I64" s="580"/>
      <c r="M64" s="527" t="s">
        <v>724</v>
      </c>
      <c r="N64" s="527" t="s">
        <v>725</v>
      </c>
    </row>
    <row r="65" spans="1:14" s="527" customFormat="1" ht="12.75" customHeight="1" x14ac:dyDescent="0.3">
      <c r="A65" s="528"/>
      <c r="B65" s="529"/>
      <c r="C65" s="530"/>
      <c r="D65" s="530"/>
      <c r="E65" s="530"/>
      <c r="F65" s="530"/>
      <c r="G65" s="530"/>
      <c r="H65" s="530"/>
      <c r="I65" s="530"/>
    </row>
    <row r="66" spans="1:14" s="527" customFormat="1" ht="12.75" customHeight="1" x14ac:dyDescent="0.3">
      <c r="A66" s="528"/>
      <c r="B66" s="529"/>
      <c r="C66" s="531" t="str">
        <f>+IF(Langage=0,M66,N66)</f>
        <v>Pour les vols partiels, quelles pièces sont les plus volées ?</v>
      </c>
      <c r="D66" s="434" t="s">
        <v>726</v>
      </c>
      <c r="E66" s="578"/>
      <c r="F66" s="579"/>
      <c r="G66" s="579"/>
      <c r="H66" s="579"/>
      <c r="I66" s="580"/>
      <c r="M66" s="527" t="s">
        <v>727</v>
      </c>
      <c r="N66" s="527" t="s">
        <v>728</v>
      </c>
    </row>
    <row r="67" spans="1:14" s="527" customFormat="1" ht="12.75" customHeight="1" x14ac:dyDescent="0.3">
      <c r="A67" s="528"/>
      <c r="B67" s="529"/>
      <c r="C67" s="530"/>
      <c r="D67" s="530"/>
      <c r="E67" s="530"/>
      <c r="F67" s="530"/>
      <c r="G67" s="530"/>
      <c r="H67" s="530"/>
      <c r="I67" s="530"/>
    </row>
    <row r="68" spans="1:14" s="527" customFormat="1" ht="12.75" customHeight="1" x14ac:dyDescent="0.3">
      <c r="A68" s="528"/>
      <c r="B68" s="529"/>
      <c r="C68" s="532" t="str">
        <f>+IF(Langage=0,M68,N68)</f>
        <v>Commentaire :</v>
      </c>
      <c r="D68" s="530"/>
      <c r="E68" s="530"/>
      <c r="F68" s="530"/>
      <c r="G68" s="530"/>
      <c r="H68" s="530"/>
      <c r="I68" s="530"/>
      <c r="M68" s="527" t="s">
        <v>106</v>
      </c>
      <c r="N68" s="527" t="s">
        <v>353</v>
      </c>
    </row>
    <row r="69" spans="1:14" s="527" customFormat="1" ht="12.75" customHeight="1" x14ac:dyDescent="0.3">
      <c r="A69" s="528"/>
      <c r="B69" s="529"/>
      <c r="C69" s="589" t="s">
        <v>729</v>
      </c>
      <c r="D69" s="589"/>
      <c r="E69" s="589"/>
      <c r="F69" s="589"/>
      <c r="G69" s="589"/>
      <c r="H69" s="589"/>
      <c r="I69" s="589"/>
    </row>
    <row r="70" spans="1:14" s="527" customFormat="1" ht="27.75" customHeight="1" x14ac:dyDescent="0.3">
      <c r="A70" s="27" t="s">
        <v>730</v>
      </c>
      <c r="B70" s="529"/>
      <c r="C70" s="553"/>
      <c r="D70" s="554"/>
      <c r="E70" s="554"/>
      <c r="F70" s="554"/>
      <c r="G70" s="554"/>
      <c r="H70" s="554"/>
      <c r="I70" s="555"/>
    </row>
    <row r="71" spans="1:14" s="527" customFormat="1" ht="12.75" customHeight="1" x14ac:dyDescent="0.3">
      <c r="A71" s="528"/>
      <c r="B71" s="529"/>
      <c r="C71" s="530"/>
      <c r="D71" s="530"/>
      <c r="E71" s="530"/>
      <c r="F71" s="530"/>
      <c r="G71" s="530"/>
      <c r="H71" s="530"/>
      <c r="I71" s="530"/>
    </row>
    <row r="72" spans="1:14" s="527" customFormat="1" ht="12.75" customHeight="1" x14ac:dyDescent="0.3">
      <c r="A72" s="528"/>
      <c r="B72" s="529"/>
      <c r="C72" s="530"/>
      <c r="D72" s="530"/>
      <c r="E72" s="530"/>
      <c r="F72" s="530"/>
      <c r="G72" s="530"/>
      <c r="H72" s="530"/>
      <c r="I72" s="530"/>
    </row>
    <row r="73" spans="1:14" s="527" customFormat="1" ht="12.75" customHeight="1" x14ac:dyDescent="0.3">
      <c r="A73" s="523" t="s">
        <v>731</v>
      </c>
      <c r="B73" s="524"/>
      <c r="C73" s="525" t="str">
        <f>+IF(Langage=0,M73,N73)</f>
        <v>De plus en plus de véhicules sont équipés de systèmes d'aide à la conduite. Quel pourcentage de vos réclamations est attribuables à une défaillance d'un système</v>
      </c>
      <c r="D73" s="526"/>
      <c r="E73" s="526"/>
      <c r="F73" s="526"/>
      <c r="G73" s="526"/>
      <c r="H73" s="526"/>
      <c r="I73" s="526"/>
      <c r="M73" s="527" t="s">
        <v>732</v>
      </c>
      <c r="N73" s="527" t="s">
        <v>733</v>
      </c>
    </row>
    <row r="74" spans="1:14" s="527" customFormat="1" ht="12.75" customHeight="1" x14ac:dyDescent="0.3">
      <c r="A74" s="523"/>
      <c r="B74" s="524"/>
      <c r="C74" s="525" t="str">
        <f>+IF(Langage=0,M74,N74)</f>
        <v>d'aide à la conduite et non à une erreur humaine ?</v>
      </c>
      <c r="D74" s="526"/>
      <c r="E74" s="526"/>
      <c r="F74" s="526"/>
      <c r="G74" s="526"/>
      <c r="H74" s="526"/>
      <c r="I74" s="526"/>
      <c r="M74" s="527" t="s">
        <v>734</v>
      </c>
      <c r="N74" s="527" t="s">
        <v>735</v>
      </c>
    </row>
    <row r="75" spans="1:14" s="527" customFormat="1" ht="12.75" customHeight="1" x14ac:dyDescent="0.3">
      <c r="A75" s="528"/>
      <c r="B75" s="529"/>
      <c r="C75" s="530"/>
      <c r="D75" s="530"/>
      <c r="E75" s="533" t="s">
        <v>107</v>
      </c>
      <c r="F75" s="530"/>
      <c r="G75" s="530"/>
      <c r="H75" s="530"/>
      <c r="I75" s="530"/>
    </row>
    <row r="76" spans="1:14" s="527" customFormat="1" ht="12.75" customHeight="1" x14ac:dyDescent="0.3">
      <c r="A76" s="528"/>
      <c r="B76" s="529"/>
      <c r="C76" s="530"/>
      <c r="D76" s="433" t="s">
        <v>736</v>
      </c>
      <c r="E76" s="464"/>
      <c r="F76" s="530"/>
      <c r="G76" s="530"/>
      <c r="H76" s="530"/>
      <c r="I76" s="530"/>
    </row>
    <row r="77" spans="1:14" s="527" customFormat="1" ht="12.75" customHeight="1" x14ac:dyDescent="0.3">
      <c r="A77" s="528"/>
      <c r="B77" s="529"/>
      <c r="C77" s="530"/>
      <c r="D77" s="530"/>
      <c r="E77" s="530"/>
      <c r="F77" s="530"/>
      <c r="G77" s="530"/>
      <c r="H77" s="530"/>
      <c r="I77" s="530"/>
    </row>
    <row r="78" spans="1:14" s="527" customFormat="1" ht="12.75" customHeight="1" x14ac:dyDescent="0.3">
      <c r="A78" s="528"/>
      <c r="B78" s="529"/>
      <c r="C78" s="530"/>
      <c r="D78" s="530"/>
      <c r="E78" s="530"/>
      <c r="F78" s="530"/>
      <c r="G78" s="530"/>
      <c r="H78" s="530"/>
      <c r="I78" s="530"/>
    </row>
    <row r="79" spans="1:14" s="527" customFormat="1" ht="12.75" customHeight="1" x14ac:dyDescent="0.3">
      <c r="A79" s="534"/>
      <c r="B79" s="529"/>
      <c r="C79" s="532" t="str">
        <f>+IF(Langage=0,M79,N79)</f>
        <v>Commentaire :</v>
      </c>
      <c r="D79" s="532"/>
      <c r="E79" s="535"/>
      <c r="F79" s="536"/>
      <c r="G79" s="536"/>
      <c r="H79" s="537"/>
      <c r="I79" s="537"/>
      <c r="M79" s="538" t="s">
        <v>106</v>
      </c>
      <c r="N79" s="527" t="s">
        <v>353</v>
      </c>
    </row>
    <row r="80" spans="1:14" s="527" customFormat="1" ht="12.75" customHeight="1" x14ac:dyDescent="0.3">
      <c r="A80" s="534"/>
      <c r="B80" s="529"/>
      <c r="C80" s="587" t="s">
        <v>737</v>
      </c>
      <c r="D80" s="587"/>
      <c r="E80" s="587"/>
      <c r="F80" s="587"/>
      <c r="G80" s="587"/>
      <c r="H80" s="587"/>
      <c r="I80" s="587"/>
    </row>
    <row r="81" spans="1:9" s="527" customFormat="1" ht="36" customHeight="1" x14ac:dyDescent="0.3">
      <c r="A81" s="27" t="s">
        <v>738</v>
      </c>
      <c r="B81" s="529"/>
      <c r="C81" s="553"/>
      <c r="D81" s="554"/>
      <c r="E81" s="554"/>
      <c r="F81" s="554"/>
      <c r="G81" s="554"/>
      <c r="H81" s="554"/>
      <c r="I81" s="555"/>
    </row>
    <row r="82" spans="1:9" s="527" customFormat="1" x14ac:dyDescent="0.3"/>
    <row r="83" spans="1:9" s="527" customFormat="1" x14ac:dyDescent="0.3">
      <c r="A83" s="588" t="s">
        <v>669</v>
      </c>
      <c r="B83" s="588"/>
      <c r="C83" s="588"/>
      <c r="D83" s="588"/>
      <c r="E83" s="588"/>
      <c r="F83" s="588"/>
      <c r="G83" s="588"/>
      <c r="H83" s="588"/>
      <c r="I83" s="588"/>
    </row>
  </sheetData>
  <sheetProtection algorithmName="SHA-512" hashValue="ahFSx8o0bQiIgtojpBxp/afJnFLziv9PZw1hhDaGeevog8L7jAZSKOTYNoE/pHffLmtEa66n4bO7eZXdX5x7DA==" saltValue="D0dExS57Pxr+JBEdPoOWWQ==" spinCount="100000" sheet="1" selectLockedCells="1"/>
  <mergeCells count="28">
    <mergeCell ref="C70:I70"/>
    <mergeCell ref="C80:I80"/>
    <mergeCell ref="C81:I81"/>
    <mergeCell ref="A83:I83"/>
    <mergeCell ref="E59:I59"/>
    <mergeCell ref="E62:I62"/>
    <mergeCell ref="E64:I64"/>
    <mergeCell ref="E66:I66"/>
    <mergeCell ref="C69:I69"/>
    <mergeCell ref="C47:I47"/>
    <mergeCell ref="C52:I52"/>
    <mergeCell ref="C53:I53"/>
    <mergeCell ref="E58:I58"/>
    <mergeCell ref="C23:I23"/>
    <mergeCell ref="C24:I24"/>
    <mergeCell ref="E1:I1"/>
    <mergeCell ref="C7:I7"/>
    <mergeCell ref="C28:I28"/>
    <mergeCell ref="C37:I37"/>
    <mergeCell ref="C46:I46"/>
    <mergeCell ref="C8:I8"/>
    <mergeCell ref="E20:F20"/>
    <mergeCell ref="C29:I29"/>
    <mergeCell ref="E32:F32"/>
    <mergeCell ref="C38:I38"/>
    <mergeCell ref="E44:I44"/>
    <mergeCell ref="E19:F19"/>
    <mergeCell ref="E31:G31"/>
  </mergeCells>
  <dataValidations count="6">
    <dataValidation type="list" allowBlank="1" showInputMessage="1" showErrorMessage="1" prompt="OUI : Complétez le champ suivant \ YES: Explain below_x000a_NON : Complétez la question 4a \ NO: Go to 4a" sqref="E5" xr:uid="{00000000-0002-0000-0600-000000000000}">
      <formula1>$K$4:$K$5</formula1>
    </dataValidation>
    <dataValidation type="list" allowBlank="1" showInputMessage="1" showErrorMessage="1" sqref="E14" xr:uid="{00000000-0002-0000-0600-000001000000}">
      <formula1>$K$14:$K$15</formula1>
    </dataValidation>
    <dataValidation type="list" allowBlank="1" showInputMessage="1" showErrorMessage="1" sqref="E18" xr:uid="{00000000-0002-0000-0600-000002000000}">
      <formula1>$K$18:$K$19</formula1>
    </dataValidation>
    <dataValidation type="list" allowBlank="1" showInputMessage="1" showErrorMessage="1" sqref="E43 E76" xr:uid="{00000000-0002-0000-0600-000003000000}">
      <formula1>$K$42:$K$43</formula1>
    </dataValidation>
    <dataValidation type="list" allowBlank="1" showInputMessage="1" showErrorMessage="1" sqref="E19" xr:uid="{00000000-0002-0000-0600-000004000000}">
      <formula1>$L$18:$L$25</formula1>
    </dataValidation>
    <dataValidation type="list" allowBlank="1" showInputMessage="1" showErrorMessage="1" sqref="E31" xr:uid="{00000000-0002-0000-0600-000005000000}">
      <formula1>$K$31:$K$35</formula1>
    </dataValidation>
  </dataValidations>
  <pageMargins left="0.7" right="0.7" top="0.75" bottom="0.75" header="0.3" footer="0.3"/>
  <pageSetup scale="6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7"/>
  <dimension ref="A1:R49"/>
  <sheetViews>
    <sheetView workbookViewId="0">
      <selection activeCell="E8" sqref="E8"/>
    </sheetView>
  </sheetViews>
  <sheetFormatPr baseColWidth="10" defaultColWidth="11" defaultRowHeight="14" outlineLevelCol="1" x14ac:dyDescent="0.3"/>
  <cols>
    <col min="1" max="1" width="3.58203125" style="137" customWidth="1"/>
    <col min="2" max="2" width="0.83203125" style="137" customWidth="1"/>
    <col min="3" max="3" width="41.33203125" style="137" customWidth="1"/>
    <col min="4" max="4" width="3.5" style="137" bestFit="1" customWidth="1"/>
    <col min="5" max="9" width="13.25" style="137" customWidth="1"/>
    <col min="10" max="10" width="11" style="137"/>
    <col min="11" max="11" width="42.5" style="137" hidden="1" customWidth="1" outlineLevel="1"/>
    <col min="12" max="12" width="109.83203125" style="137" hidden="1" customWidth="1" outlineLevel="1"/>
    <col min="13" max="13" width="97.5" style="137" hidden="1" customWidth="1" outlineLevel="1"/>
    <col min="14" max="15" width="11" style="137" hidden="1" customWidth="1" outlineLevel="1"/>
    <col min="16" max="16" width="9" style="137" bestFit="1" customWidth="1" collapsed="1"/>
    <col min="17" max="17" width="10.5" style="137" bestFit="1" customWidth="1"/>
    <col min="18" max="16384" width="11" style="137"/>
  </cols>
  <sheetData>
    <row r="1" spans="1:17" ht="25.5" customHeight="1" x14ac:dyDescent="0.3">
      <c r="A1" s="158"/>
      <c r="B1" s="151"/>
      <c r="C1" s="144" t="str">
        <f>+IF(Langage=0,L1,M1)</f>
        <v>Nom de l'assureur :</v>
      </c>
      <c r="D1" s="144"/>
      <c r="E1" s="558">
        <f>'100'!B10</f>
        <v>0</v>
      </c>
      <c r="F1" s="559"/>
      <c r="G1" s="559"/>
      <c r="H1" s="559"/>
      <c r="I1" s="560"/>
      <c r="L1" s="59" t="s">
        <v>1</v>
      </c>
      <c r="M1" s="59" t="s">
        <v>294</v>
      </c>
      <c r="N1" s="59"/>
      <c r="O1" s="59"/>
      <c r="P1" s="59"/>
      <c r="Q1" s="59"/>
    </row>
    <row r="2" spans="1:17" ht="24" customHeight="1" x14ac:dyDescent="0.3">
      <c r="A2" s="159"/>
      <c r="B2" s="160"/>
      <c r="C2" s="161"/>
      <c r="D2" s="161"/>
      <c r="E2" s="162"/>
      <c r="F2" s="163"/>
      <c r="G2" s="163"/>
      <c r="H2" s="163"/>
      <c r="I2" s="163"/>
      <c r="L2" s="59"/>
      <c r="M2" s="59"/>
      <c r="N2" s="59"/>
      <c r="O2" s="59"/>
      <c r="P2" s="59"/>
      <c r="Q2" s="59"/>
    </row>
    <row r="3" spans="1:17" ht="15" customHeight="1" x14ac:dyDescent="0.3">
      <c r="A3" s="167" t="s">
        <v>166</v>
      </c>
      <c r="B3" s="267"/>
      <c r="C3" s="191" t="str">
        <f>+IF(Langage=0,L3,M3)</f>
        <v>F.P.Q. No 5 - ASSURANCE DE REMPLACEMENT</v>
      </c>
      <c r="D3" s="169"/>
      <c r="E3" s="169"/>
      <c r="F3" s="268"/>
      <c r="G3" s="269"/>
      <c r="H3" s="270"/>
      <c r="I3" s="270"/>
      <c r="L3" s="271" t="s">
        <v>420</v>
      </c>
      <c r="M3" s="272" t="s">
        <v>419</v>
      </c>
      <c r="N3" s="59"/>
      <c r="O3" s="59"/>
      <c r="P3" s="59"/>
      <c r="Q3" s="59"/>
    </row>
    <row r="4" spans="1:17" ht="12.75" customHeight="1" x14ac:dyDescent="0.3">
      <c r="A4" s="159"/>
      <c r="B4" s="19"/>
      <c r="C4" s="273"/>
      <c r="D4" s="273"/>
      <c r="E4" s="448"/>
      <c r="F4" s="19"/>
      <c r="G4" s="19"/>
      <c r="H4" s="19"/>
      <c r="I4" s="19"/>
      <c r="L4" s="59"/>
      <c r="M4" s="59"/>
      <c r="N4" s="59"/>
      <c r="O4" s="59"/>
      <c r="P4" s="59"/>
      <c r="Q4" s="59"/>
    </row>
    <row r="5" spans="1:17" ht="15" customHeight="1" x14ac:dyDescent="0.3">
      <c r="A5" s="167" t="s">
        <v>167</v>
      </c>
      <c r="B5" s="170"/>
      <c r="C5" s="192" t="str">
        <f>+IF(Langage=0,L5,M5)</f>
        <v>En 2023, avez-vous souscrit le F.P.Q. No 5 - Formulaire d'assurance complémentaire pour les dommages occasionnés au</v>
      </c>
      <c r="D5" s="170"/>
      <c r="E5" s="170"/>
      <c r="F5" s="170"/>
      <c r="G5" s="170"/>
      <c r="H5" s="170"/>
      <c r="I5" s="170"/>
      <c r="L5" s="68" t="str">
        <f>"En "&amp;_AF&amp;", avez-vous souscrit le F.P.Q. No 5 - Formulaire d'assurance complémentaire pour les dommages occasionnés au"</f>
        <v>En 2023, avez-vous souscrit le F.P.Q. No 5 - Formulaire d'assurance complémentaire pour les dommages occasionnés au</v>
      </c>
      <c r="M5" s="59" t="str">
        <f>"In "&amp;_AF&amp;", did you write Q.P.F. No. 5 - Complementary Insurance for caused Damage to Insured vehicle Form"</f>
        <v>In 2023, did you write Q.P.F. No. 5 - Complementary Insurance for caused Damage to Insured vehicle Form</v>
      </c>
      <c r="N5" s="59"/>
      <c r="O5" s="59"/>
      <c r="P5" s="59"/>
      <c r="Q5" s="59"/>
    </row>
    <row r="6" spans="1:17" ht="15" customHeight="1" x14ac:dyDescent="0.3">
      <c r="A6" s="167"/>
      <c r="B6" s="170"/>
      <c r="C6" s="192" t="str">
        <f>+IF(Langage=0,L6,M6)</f>
        <v>véhicule assuré - Assurance de remplacement ?</v>
      </c>
      <c r="D6" s="170"/>
      <c r="E6" s="170"/>
      <c r="F6" s="170"/>
      <c r="G6" s="170"/>
      <c r="H6" s="170"/>
      <c r="I6" s="170"/>
      <c r="L6" s="68" t="s">
        <v>168</v>
      </c>
      <c r="M6" s="274" t="s">
        <v>421</v>
      </c>
      <c r="N6" s="59"/>
      <c r="O6" s="59"/>
      <c r="P6" s="59"/>
      <c r="Q6" s="59"/>
    </row>
    <row r="7" spans="1:17" ht="12.75" customHeight="1" x14ac:dyDescent="0.3">
      <c r="A7" s="275"/>
      <c r="B7" s="276"/>
      <c r="C7" s="276"/>
      <c r="D7" s="276"/>
      <c r="E7" s="277" t="s">
        <v>108</v>
      </c>
      <c r="F7" s="276"/>
      <c r="G7" s="276"/>
      <c r="H7" s="276"/>
      <c r="I7" s="276"/>
      <c r="K7" s="137" t="s">
        <v>371</v>
      </c>
      <c r="L7" s="199"/>
      <c r="M7" s="59"/>
      <c r="N7" s="59"/>
      <c r="O7" s="59"/>
      <c r="P7" s="59"/>
      <c r="Q7" s="59"/>
    </row>
    <row r="8" spans="1:17" ht="15" customHeight="1" x14ac:dyDescent="0.3">
      <c r="A8" s="159"/>
      <c r="B8" s="19"/>
      <c r="C8" s="193" t="str">
        <f>+IF(Langage=0,L8,M8)</f>
        <v>OUI ou NON ?</v>
      </c>
      <c r="D8" s="393" t="s">
        <v>64</v>
      </c>
      <c r="E8" s="480"/>
      <c r="F8" s="19"/>
      <c r="G8" s="19"/>
      <c r="H8" s="19"/>
      <c r="I8" s="19"/>
      <c r="K8" s="137" t="s">
        <v>372</v>
      </c>
      <c r="L8" s="278" t="s">
        <v>126</v>
      </c>
      <c r="M8" s="59" t="s">
        <v>358</v>
      </c>
      <c r="N8" s="59"/>
      <c r="O8" s="59"/>
      <c r="P8" s="59"/>
      <c r="Q8" s="59"/>
    </row>
    <row r="9" spans="1:17" ht="14.25" customHeight="1" x14ac:dyDescent="0.3">
      <c r="A9" s="19"/>
      <c r="B9" s="19"/>
      <c r="C9" s="207"/>
      <c r="D9" s="207"/>
      <c r="E9" s="19"/>
      <c r="F9" s="19"/>
      <c r="G9" s="19"/>
      <c r="H9" s="19"/>
      <c r="I9" s="19"/>
      <c r="L9" s="68"/>
      <c r="M9" s="59"/>
      <c r="N9" s="59"/>
      <c r="O9" s="59"/>
      <c r="P9" s="59"/>
      <c r="Q9" s="59"/>
    </row>
    <row r="10" spans="1:17" ht="15" customHeight="1" x14ac:dyDescent="0.3">
      <c r="A10" s="167" t="s">
        <v>169</v>
      </c>
      <c r="B10" s="170"/>
      <c r="C10" s="192" t="str">
        <f>+IF(Langage=0,L10,M10)</f>
        <v>Dans l'affirmative :</v>
      </c>
      <c r="D10" s="170"/>
      <c r="E10" s="279"/>
      <c r="F10" s="170"/>
      <c r="G10" s="170"/>
      <c r="H10" s="170"/>
      <c r="I10" s="170"/>
      <c r="L10" s="68" t="s">
        <v>128</v>
      </c>
      <c r="M10" s="59" t="s">
        <v>359</v>
      </c>
      <c r="N10" s="59"/>
      <c r="O10" s="59"/>
      <c r="P10" s="59"/>
      <c r="Q10" s="59"/>
    </row>
    <row r="11" spans="1:17" ht="12.75" customHeight="1" x14ac:dyDescent="0.3">
      <c r="A11" s="280"/>
      <c r="B11" s="281"/>
      <c r="C11" s="188" t="str">
        <f>+IF(Langage=0,L11,M11)</f>
        <v>Identifier le ou les administrateurs du programme, le cas échéant :</v>
      </c>
      <c r="D11" s="189"/>
      <c r="E11" s="189"/>
      <c r="F11" s="281"/>
      <c r="G11" s="281"/>
      <c r="H11" s="281"/>
      <c r="I11" s="281"/>
      <c r="L11" s="282" t="s">
        <v>170</v>
      </c>
      <c r="M11" s="272" t="s">
        <v>422</v>
      </c>
      <c r="N11" s="59"/>
      <c r="O11" s="59"/>
      <c r="P11" s="59"/>
      <c r="Q11" s="59"/>
    </row>
    <row r="12" spans="1:17" ht="12.75" customHeight="1" x14ac:dyDescent="0.3">
      <c r="A12" s="280"/>
      <c r="B12" s="281"/>
      <c r="C12" s="447" t="s">
        <v>107</v>
      </c>
      <c r="D12" s="189"/>
      <c r="E12" s="189"/>
      <c r="F12" s="281"/>
      <c r="G12" s="281"/>
      <c r="H12" s="281"/>
      <c r="I12" s="281"/>
      <c r="L12" s="91"/>
      <c r="M12" s="59"/>
      <c r="N12" s="59"/>
      <c r="O12" s="59"/>
      <c r="P12" s="59"/>
      <c r="Q12" s="59"/>
    </row>
    <row r="13" spans="1:17" ht="15" customHeight="1" x14ac:dyDescent="0.3">
      <c r="A13" s="23" t="s">
        <v>65</v>
      </c>
      <c r="B13" s="19"/>
      <c r="C13" s="481"/>
      <c r="D13" s="29"/>
      <c r="E13" s="448"/>
      <c r="F13" s="19"/>
      <c r="G13" s="19"/>
      <c r="H13" s="19"/>
      <c r="I13" s="19"/>
      <c r="L13" s="91"/>
      <c r="M13" s="59"/>
      <c r="N13" s="59"/>
      <c r="O13" s="59"/>
      <c r="P13" s="59"/>
      <c r="Q13" s="59"/>
    </row>
    <row r="14" spans="1:17" ht="12.75" customHeight="1" x14ac:dyDescent="0.3">
      <c r="A14" s="159"/>
      <c r="B14" s="19"/>
      <c r="C14" s="190"/>
      <c r="D14" s="190"/>
      <c r="E14" s="448"/>
      <c r="F14" s="19"/>
      <c r="G14" s="19"/>
      <c r="H14" s="19"/>
      <c r="I14" s="19"/>
      <c r="L14" s="91"/>
      <c r="M14" s="59"/>
      <c r="N14" s="59"/>
      <c r="O14" s="59"/>
      <c r="P14" s="59"/>
      <c r="Q14" s="59"/>
    </row>
    <row r="15" spans="1:17" ht="12.75" customHeight="1" x14ac:dyDescent="0.3">
      <c r="A15" s="280"/>
      <c r="B15" s="281"/>
      <c r="C15" s="188" t="str">
        <f>+IF(Langage=0,L15,M15)</f>
        <v>Identifier le ou les modes de distribution (agents, courtiers, concessionnaires d'automobiles) :</v>
      </c>
      <c r="D15" s="189"/>
      <c r="E15" s="189"/>
      <c r="F15" s="189"/>
      <c r="G15" s="189"/>
      <c r="H15" s="283"/>
      <c r="I15" s="283"/>
      <c r="K15" s="137" t="s">
        <v>424</v>
      </c>
      <c r="L15" s="282" t="s">
        <v>171</v>
      </c>
      <c r="M15" s="272" t="s">
        <v>423</v>
      </c>
      <c r="N15" s="59"/>
      <c r="O15" s="59"/>
      <c r="P15" s="59"/>
      <c r="Q15" s="59"/>
    </row>
    <row r="16" spans="1:17" ht="12.75" customHeight="1" x14ac:dyDescent="0.3">
      <c r="A16" s="280"/>
      <c r="B16" s="281"/>
      <c r="C16" s="447" t="s">
        <v>107</v>
      </c>
      <c r="D16" s="189"/>
      <c r="E16" s="189"/>
      <c r="F16" s="189"/>
      <c r="G16" s="189"/>
      <c r="H16" s="283"/>
      <c r="I16" s="283"/>
      <c r="K16" s="137" t="s">
        <v>425</v>
      </c>
      <c r="L16" s="80"/>
      <c r="M16" s="199"/>
      <c r="N16" s="199"/>
      <c r="O16" s="199"/>
      <c r="P16" s="199"/>
      <c r="Q16" s="199"/>
    </row>
    <row r="17" spans="1:17" ht="15" customHeight="1" x14ac:dyDescent="0.3">
      <c r="A17" s="23" t="s">
        <v>173</v>
      </c>
      <c r="B17" s="19"/>
      <c r="C17" s="481"/>
      <c r="D17" s="29"/>
      <c r="E17" s="448"/>
      <c r="F17" s="19"/>
      <c r="G17" s="19"/>
      <c r="H17" s="19"/>
      <c r="I17" s="19"/>
      <c r="K17" s="137" t="s">
        <v>426</v>
      </c>
      <c r="L17" s="71"/>
      <c r="M17" s="199"/>
      <c r="N17" s="199"/>
      <c r="O17" s="199"/>
      <c r="P17" s="199"/>
      <c r="Q17" s="199"/>
    </row>
    <row r="18" spans="1:17" ht="12.75" customHeight="1" x14ac:dyDescent="0.3">
      <c r="A18" s="159"/>
      <c r="B18" s="19"/>
      <c r="C18" s="190"/>
      <c r="D18" s="190"/>
      <c r="E18" s="448"/>
      <c r="F18" s="19"/>
      <c r="G18" s="19"/>
      <c r="H18" s="19"/>
      <c r="I18" s="19"/>
      <c r="L18" s="71"/>
      <c r="M18" s="199"/>
      <c r="N18" s="199"/>
      <c r="O18" s="199"/>
      <c r="P18" s="199"/>
      <c r="Q18" s="199"/>
    </row>
    <row r="19" spans="1:17" ht="12.75" customHeight="1" x14ac:dyDescent="0.3">
      <c r="A19" s="19"/>
      <c r="B19" s="19"/>
      <c r="C19" s="200" t="str">
        <f>+IF(Langage=0,L19,M19)</f>
        <v>Identifier par un X  la ou les catégories de risque visées. Inscrire le nombre de polices souscrites et le montant de primes souscrites</v>
      </c>
      <c r="D19" s="19"/>
      <c r="E19" s="19"/>
      <c r="F19" s="19"/>
      <c r="G19" s="19"/>
      <c r="H19" s="19"/>
      <c r="I19" s="19"/>
      <c r="L19" s="202" t="s">
        <v>427</v>
      </c>
      <c r="M19" s="81" t="s">
        <v>429</v>
      </c>
      <c r="N19" s="79"/>
      <c r="O19" s="79"/>
      <c r="P19" s="59"/>
      <c r="Q19" s="59"/>
    </row>
    <row r="20" spans="1:17" ht="12.75" customHeight="1" x14ac:dyDescent="0.3">
      <c r="A20" s="19"/>
      <c r="B20" s="19"/>
      <c r="C20" s="200" t="str">
        <f>+IF(Langage=0,L20,M20)</f>
        <v>pour chaque catégorie :</v>
      </c>
      <c r="D20" s="19"/>
      <c r="E20" s="19"/>
      <c r="F20" s="19"/>
      <c r="G20" s="19"/>
      <c r="H20" s="19"/>
      <c r="I20" s="19"/>
      <c r="L20" s="202" t="s">
        <v>172</v>
      </c>
      <c r="M20" s="59" t="s">
        <v>428</v>
      </c>
      <c r="N20" s="79"/>
      <c r="O20" s="79"/>
      <c r="P20" s="79"/>
      <c r="Q20" s="79"/>
    </row>
    <row r="21" spans="1:17" ht="30" customHeight="1" x14ac:dyDescent="0.3">
      <c r="A21" s="19"/>
      <c r="B21" s="19"/>
      <c r="C21" s="19"/>
      <c r="D21" s="19"/>
      <c r="E21" s="94" t="s">
        <v>9</v>
      </c>
      <c r="F21" s="95" t="str">
        <f>+IF(Langage=0,L21,M21)</f>
        <v>Polices
souscrites</v>
      </c>
      <c r="G21" s="95" t="str">
        <f>+IF(Langage=0,N21,O21)</f>
        <v>Primes
souscrites ($)</v>
      </c>
      <c r="H21" s="19"/>
      <c r="I21" s="19"/>
      <c r="L21" s="79" t="s">
        <v>430</v>
      </c>
      <c r="M21" s="79" t="s">
        <v>431</v>
      </c>
      <c r="N21" s="79" t="s">
        <v>432</v>
      </c>
      <c r="O21" s="79" t="s">
        <v>433</v>
      </c>
      <c r="P21" s="59"/>
      <c r="Q21" s="59"/>
    </row>
    <row r="22" spans="1:17" ht="22.5" customHeight="1" x14ac:dyDescent="0.3">
      <c r="A22" s="19"/>
      <c r="B22" s="19"/>
      <c r="C22" s="31"/>
      <c r="D22" s="19"/>
      <c r="E22" s="404" t="s">
        <v>108</v>
      </c>
      <c r="F22" s="405" t="s">
        <v>124</v>
      </c>
      <c r="G22" s="405" t="s">
        <v>135</v>
      </c>
      <c r="H22" s="19"/>
      <c r="I22" s="19"/>
      <c r="N22" s="59"/>
      <c r="O22" s="59"/>
      <c r="P22" s="59"/>
      <c r="Q22" s="59"/>
    </row>
    <row r="23" spans="1:17" ht="15" customHeight="1" x14ac:dyDescent="0.3">
      <c r="A23" s="19"/>
      <c r="B23" s="19"/>
      <c r="C23" s="96" t="str">
        <f t="shared" ref="C23:C42" si="0">+IF(Langage=0,L23,M23)</f>
        <v>VOITURE DE TOURISME</v>
      </c>
      <c r="D23" s="394" t="s">
        <v>66</v>
      </c>
      <c r="E23" s="482"/>
      <c r="F23" s="483"/>
      <c r="G23" s="484"/>
      <c r="H23" s="19"/>
      <c r="I23" s="19"/>
      <c r="L23" s="97" t="s">
        <v>378</v>
      </c>
      <c r="M23" s="272" t="s">
        <v>315</v>
      </c>
      <c r="N23" s="59"/>
      <c r="O23" s="59"/>
      <c r="P23" s="59"/>
      <c r="Q23" s="59"/>
    </row>
    <row r="24" spans="1:17" ht="15" customHeight="1" x14ac:dyDescent="0.3">
      <c r="A24" s="19"/>
      <c r="B24" s="19"/>
      <c r="C24" s="100" t="str">
        <f t="shared" si="0"/>
        <v>Véhicules récréatifs (caravanes, maisons motorisées...)</v>
      </c>
      <c r="D24" s="397" t="s">
        <v>67</v>
      </c>
      <c r="E24" s="485"/>
      <c r="F24" s="486"/>
      <c r="G24" s="487"/>
      <c r="H24" s="19"/>
      <c r="I24" s="19"/>
      <c r="L24" s="92" t="s">
        <v>79</v>
      </c>
      <c r="M24" s="59" t="s">
        <v>323</v>
      </c>
      <c r="N24" s="59"/>
      <c r="O24" s="59"/>
      <c r="P24" s="59"/>
      <c r="Q24" s="59"/>
    </row>
    <row r="25" spans="1:17" ht="15" customHeight="1" x14ac:dyDescent="0.3">
      <c r="A25" s="19"/>
      <c r="B25" s="19"/>
      <c r="C25" s="100" t="str">
        <f t="shared" si="0"/>
        <v>Motocyclettes</v>
      </c>
      <c r="D25" s="397" t="s">
        <v>68</v>
      </c>
      <c r="E25" s="485"/>
      <c r="F25" s="486"/>
      <c r="G25" s="487"/>
      <c r="H25" s="19"/>
      <c r="I25" s="19"/>
      <c r="L25" s="93" t="s">
        <v>81</v>
      </c>
      <c r="M25" s="59" t="s">
        <v>324</v>
      </c>
      <c r="N25" s="59"/>
      <c r="O25" s="59"/>
      <c r="P25" s="59"/>
      <c r="Q25" s="59"/>
    </row>
    <row r="26" spans="1:17" ht="15" customHeight="1" x14ac:dyDescent="0.3">
      <c r="A26" s="19"/>
      <c r="B26" s="19"/>
      <c r="C26" s="100" t="str">
        <f t="shared" si="0"/>
        <v>Motoneiges</v>
      </c>
      <c r="D26" s="397" t="s">
        <v>69</v>
      </c>
      <c r="E26" s="485"/>
      <c r="F26" s="486"/>
      <c r="G26" s="487"/>
      <c r="H26" s="19"/>
      <c r="I26" s="19"/>
      <c r="L26" s="93" t="s">
        <v>84</v>
      </c>
      <c r="M26" s="59" t="s">
        <v>325</v>
      </c>
      <c r="N26" s="59"/>
      <c r="O26" s="59"/>
      <c r="P26" s="59"/>
      <c r="Q26" s="59"/>
    </row>
    <row r="27" spans="1:17" ht="15" customHeight="1" x14ac:dyDescent="0.3">
      <c r="A27" s="19"/>
      <c r="B27" s="19"/>
      <c r="C27" s="100" t="str">
        <f t="shared" si="0"/>
        <v>Véhicules tout-terrain</v>
      </c>
      <c r="D27" s="397" t="s">
        <v>70</v>
      </c>
      <c r="E27" s="485"/>
      <c r="F27" s="486"/>
      <c r="G27" s="487"/>
      <c r="H27" s="19"/>
      <c r="I27" s="19"/>
      <c r="L27" s="93" t="s">
        <v>86</v>
      </c>
      <c r="M27" s="59" t="s">
        <v>326</v>
      </c>
      <c r="N27" s="59"/>
      <c r="O27" s="59"/>
      <c r="P27" s="59"/>
      <c r="Q27" s="59"/>
    </row>
    <row r="28" spans="1:17" ht="15" customHeight="1" x14ac:dyDescent="0.3">
      <c r="A28" s="19"/>
      <c r="B28" s="19"/>
      <c r="C28" s="96" t="str">
        <f t="shared" si="0"/>
        <v>VÉHICULES UTILITAIRES</v>
      </c>
      <c r="D28" s="398" t="s">
        <v>109</v>
      </c>
      <c r="E28" s="488"/>
      <c r="F28" s="489"/>
      <c r="G28" s="490"/>
      <c r="H28" s="19"/>
      <c r="I28" s="19"/>
      <c r="L28" s="98" t="s">
        <v>88</v>
      </c>
      <c r="M28" s="272" t="s">
        <v>327</v>
      </c>
      <c r="N28" s="59"/>
      <c r="O28" s="59"/>
      <c r="P28" s="59"/>
      <c r="Q28" s="59"/>
    </row>
    <row r="29" spans="1:17" ht="15" customHeight="1" x14ac:dyDescent="0.3">
      <c r="A29" s="19"/>
      <c r="B29" s="19"/>
      <c r="C29" s="64" t="str">
        <f t="shared" si="0"/>
        <v>VÉHICULES PUBLICS :</v>
      </c>
      <c r="D29" s="26"/>
      <c r="E29" s="296"/>
      <c r="F29" s="170"/>
      <c r="G29" s="406"/>
      <c r="H29" s="19"/>
      <c r="I29" s="19"/>
      <c r="L29" s="99" t="s">
        <v>91</v>
      </c>
      <c r="M29" s="272" t="s">
        <v>328</v>
      </c>
      <c r="N29" s="59"/>
      <c r="O29" s="59"/>
      <c r="P29" s="59"/>
      <c r="Q29" s="59"/>
    </row>
    <row r="30" spans="1:17" ht="15" customHeight="1" x14ac:dyDescent="0.3">
      <c r="A30" s="19"/>
      <c r="B30" s="19"/>
      <c r="C30" s="100" t="str">
        <f t="shared" si="0"/>
        <v>Autobus publics</v>
      </c>
      <c r="D30" s="398" t="s">
        <v>110</v>
      </c>
      <c r="E30" s="491"/>
      <c r="F30" s="492"/>
      <c r="G30" s="493"/>
      <c r="H30" s="19"/>
      <c r="I30" s="19"/>
      <c r="L30" s="71" t="s">
        <v>343</v>
      </c>
      <c r="M30" s="59" t="s">
        <v>329</v>
      </c>
      <c r="N30" s="59"/>
      <c r="O30" s="59"/>
      <c r="P30" s="59"/>
      <c r="Q30" s="59"/>
    </row>
    <row r="31" spans="1:17" ht="15" customHeight="1" x14ac:dyDescent="0.3">
      <c r="A31" s="19"/>
      <c r="B31" s="19"/>
      <c r="C31" s="100" t="str">
        <f t="shared" si="0"/>
        <v>Autobus scolaires</v>
      </c>
      <c r="D31" s="398" t="s">
        <v>111</v>
      </c>
      <c r="E31" s="485"/>
      <c r="F31" s="486"/>
      <c r="G31" s="487"/>
      <c r="H31" s="19"/>
      <c r="I31" s="19"/>
      <c r="L31" s="71" t="s">
        <v>342</v>
      </c>
      <c r="M31" s="59" t="s">
        <v>330</v>
      </c>
      <c r="N31" s="59"/>
      <c r="O31" s="59"/>
      <c r="P31" s="59"/>
      <c r="Q31" s="59"/>
    </row>
    <row r="32" spans="1:17" ht="15" customHeight="1" x14ac:dyDescent="0.3">
      <c r="A32" s="19"/>
      <c r="B32" s="19"/>
      <c r="C32" s="100" t="str">
        <f t="shared" si="0"/>
        <v>Autobus privés</v>
      </c>
      <c r="D32" s="398" t="s">
        <v>112</v>
      </c>
      <c r="E32" s="485"/>
      <c r="F32" s="486"/>
      <c r="G32" s="487"/>
      <c r="H32" s="19"/>
      <c r="I32" s="19"/>
      <c r="L32" s="71" t="s">
        <v>344</v>
      </c>
      <c r="M32" s="59" t="s">
        <v>331</v>
      </c>
      <c r="N32" s="59"/>
      <c r="O32" s="59"/>
      <c r="P32" s="59"/>
      <c r="Q32" s="59"/>
    </row>
    <row r="33" spans="1:18" ht="15" customHeight="1" x14ac:dyDescent="0.3">
      <c r="A33" s="19"/>
      <c r="B33" s="19"/>
      <c r="C33" s="100" t="str">
        <f t="shared" si="0"/>
        <v>Véhicules funèbres</v>
      </c>
      <c r="D33" s="398" t="s">
        <v>114</v>
      </c>
      <c r="E33" s="485"/>
      <c r="F33" s="486"/>
      <c r="G33" s="487"/>
      <c r="H33" s="19"/>
      <c r="I33" s="19"/>
      <c r="L33" s="71" t="s">
        <v>345</v>
      </c>
      <c r="M33" s="59" t="s">
        <v>332</v>
      </c>
      <c r="N33" s="59"/>
      <c r="O33" s="59"/>
      <c r="P33" s="59"/>
      <c r="Q33" s="59"/>
    </row>
    <row r="34" spans="1:18" ht="15" customHeight="1" x14ac:dyDescent="0.3">
      <c r="A34" s="19"/>
      <c r="B34" s="19"/>
      <c r="C34" s="100" t="str">
        <f t="shared" si="0"/>
        <v>Ambulances</v>
      </c>
      <c r="D34" s="398" t="s">
        <v>115</v>
      </c>
      <c r="E34" s="485"/>
      <c r="F34" s="486"/>
      <c r="G34" s="487"/>
      <c r="H34" s="19"/>
      <c r="I34" s="19"/>
      <c r="L34" s="71" t="s">
        <v>333</v>
      </c>
      <c r="M34" s="59" t="s">
        <v>333</v>
      </c>
      <c r="N34" s="59"/>
      <c r="O34" s="59"/>
      <c r="P34" s="59"/>
      <c r="Q34" s="59"/>
    </row>
    <row r="35" spans="1:18" ht="15" customHeight="1" x14ac:dyDescent="0.3">
      <c r="A35" s="19"/>
      <c r="B35" s="19"/>
      <c r="C35" s="100" t="str">
        <f t="shared" si="0"/>
        <v>Écoles de conduite</v>
      </c>
      <c r="D35" s="398" t="s">
        <v>116</v>
      </c>
      <c r="E35" s="485"/>
      <c r="F35" s="486"/>
      <c r="G35" s="487"/>
      <c r="H35" s="19"/>
      <c r="I35" s="19"/>
      <c r="L35" s="71" t="s">
        <v>346</v>
      </c>
      <c r="M35" s="59" t="s">
        <v>334</v>
      </c>
      <c r="N35" s="59"/>
      <c r="O35" s="59"/>
      <c r="P35" s="59"/>
      <c r="Q35" s="59"/>
    </row>
    <row r="36" spans="1:18" ht="15" customHeight="1" x14ac:dyDescent="0.3">
      <c r="A36" s="19"/>
      <c r="B36" s="19"/>
      <c r="C36" s="100" t="str">
        <f t="shared" si="0"/>
        <v>Véhicules de services de police ou d'incendie</v>
      </c>
      <c r="D36" s="398" t="s">
        <v>117</v>
      </c>
      <c r="E36" s="485"/>
      <c r="F36" s="486"/>
      <c r="G36" s="487"/>
      <c r="H36" s="19"/>
      <c r="I36" s="19"/>
      <c r="L36" s="71" t="s">
        <v>347</v>
      </c>
      <c r="M36" s="59" t="s">
        <v>335</v>
      </c>
      <c r="N36" s="59"/>
      <c r="O36" s="59"/>
      <c r="P36" s="59"/>
      <c r="Q36" s="59"/>
    </row>
    <row r="37" spans="1:18" ht="15" customHeight="1" x14ac:dyDescent="0.3">
      <c r="A37" s="19"/>
      <c r="B37" s="19"/>
      <c r="C37" s="100" t="str">
        <f t="shared" si="0"/>
        <v>Taxis ou limousines</v>
      </c>
      <c r="D37" s="398" t="s">
        <v>118</v>
      </c>
      <c r="E37" s="485"/>
      <c r="F37" s="486"/>
      <c r="G37" s="487"/>
      <c r="H37" s="19"/>
      <c r="I37" s="19"/>
      <c r="L37" s="71" t="s">
        <v>348</v>
      </c>
      <c r="M37" s="59" t="s">
        <v>336</v>
      </c>
      <c r="N37" s="59"/>
      <c r="O37" s="59"/>
      <c r="P37" s="59"/>
      <c r="Q37" s="59"/>
    </row>
    <row r="38" spans="1:18" ht="15" customHeight="1" x14ac:dyDescent="0.3">
      <c r="A38" s="19"/>
      <c r="B38" s="19"/>
      <c r="C38" s="100" t="str">
        <f t="shared" si="0"/>
        <v>Autres véhicules publics</v>
      </c>
      <c r="D38" s="398" t="s">
        <v>119</v>
      </c>
      <c r="E38" s="488"/>
      <c r="F38" s="489"/>
      <c r="G38" s="490"/>
      <c r="H38" s="19"/>
      <c r="I38" s="19"/>
      <c r="L38" s="71" t="s">
        <v>349</v>
      </c>
      <c r="M38" s="59" t="s">
        <v>337</v>
      </c>
      <c r="N38" s="59"/>
      <c r="O38" s="59"/>
      <c r="P38" s="59"/>
      <c r="Q38" s="59"/>
    </row>
    <row r="39" spans="1:18" ht="15" customHeight="1" x14ac:dyDescent="0.3">
      <c r="A39" s="19"/>
      <c r="B39" s="19"/>
      <c r="C39" s="64" t="str">
        <f t="shared" si="0"/>
        <v>AUTRES RISQUES :</v>
      </c>
      <c r="D39" s="26"/>
      <c r="E39" s="296"/>
      <c r="F39" s="170"/>
      <c r="G39" s="406"/>
      <c r="H39" s="19"/>
      <c r="I39" s="19"/>
      <c r="L39" s="99" t="s">
        <v>102</v>
      </c>
      <c r="M39" s="272" t="s">
        <v>338</v>
      </c>
      <c r="N39" s="59"/>
      <c r="O39" s="59"/>
      <c r="P39" s="59"/>
      <c r="Q39" s="59"/>
    </row>
    <row r="40" spans="1:18" ht="15" customHeight="1" x14ac:dyDescent="0.3">
      <c r="A40" s="19"/>
      <c r="B40" s="19"/>
      <c r="C40" s="100" t="str">
        <f t="shared" si="0"/>
        <v>Garages, parcs de stationnement, marchands...</v>
      </c>
      <c r="D40" s="398" t="s">
        <v>120</v>
      </c>
      <c r="E40" s="491"/>
      <c r="F40" s="492"/>
      <c r="G40" s="493"/>
      <c r="H40" s="19"/>
      <c r="I40" s="19"/>
      <c r="L40" s="71" t="s">
        <v>350</v>
      </c>
      <c r="M40" s="59" t="s">
        <v>339</v>
      </c>
      <c r="N40" s="59"/>
      <c r="O40" s="59"/>
      <c r="P40" s="59"/>
      <c r="Q40" s="59"/>
    </row>
    <row r="41" spans="1:18" ht="15" customHeight="1" x14ac:dyDescent="0.3">
      <c r="A41" s="19"/>
      <c r="B41" s="19"/>
      <c r="C41" s="100" t="str">
        <f t="shared" si="0"/>
        <v>Polices des non-propriétaires</v>
      </c>
      <c r="D41" s="398" t="s">
        <v>121</v>
      </c>
      <c r="E41" s="485"/>
      <c r="F41" s="486"/>
      <c r="G41" s="487"/>
      <c r="H41" s="19"/>
      <c r="I41" s="19"/>
      <c r="L41" s="71" t="s">
        <v>351</v>
      </c>
      <c r="M41" s="59" t="s">
        <v>340</v>
      </c>
      <c r="N41" s="59"/>
      <c r="O41" s="59"/>
      <c r="P41" s="59"/>
      <c r="Q41" s="59"/>
    </row>
    <row r="42" spans="1:18" ht="15" customHeight="1" x14ac:dyDescent="0.3">
      <c r="A42" s="19"/>
      <c r="B42" s="19"/>
      <c r="C42" s="100" t="str">
        <f t="shared" si="0"/>
        <v>Autres</v>
      </c>
      <c r="D42" s="398" t="s">
        <v>122</v>
      </c>
      <c r="E42" s="494"/>
      <c r="F42" s="495"/>
      <c r="G42" s="496"/>
      <c r="H42" s="19"/>
      <c r="I42" s="19"/>
      <c r="L42" s="71" t="s">
        <v>352</v>
      </c>
      <c r="M42" s="59" t="s">
        <v>341</v>
      </c>
      <c r="N42" s="59"/>
      <c r="O42" s="59"/>
      <c r="P42" s="59"/>
      <c r="Q42" s="59"/>
    </row>
    <row r="43" spans="1:18" ht="12.75" customHeight="1" x14ac:dyDescent="0.3">
      <c r="A43" s="19"/>
      <c r="B43" s="19"/>
      <c r="C43" s="284"/>
      <c r="D43" s="284"/>
      <c r="E43" s="183"/>
      <c r="F43" s="285"/>
      <c r="G43" s="286"/>
      <c r="H43" s="19"/>
      <c r="I43" s="19"/>
      <c r="L43" s="59"/>
      <c r="M43" s="59"/>
      <c r="N43" s="59"/>
      <c r="O43" s="59"/>
      <c r="P43" s="59"/>
      <c r="Q43" s="59"/>
      <c r="R43" s="59"/>
    </row>
    <row r="44" spans="1:18" ht="12.75" customHeight="1" x14ac:dyDescent="0.3">
      <c r="A44" s="159"/>
      <c r="B44" s="171"/>
      <c r="C44" s="188" t="str">
        <f>+IF(Langage=0,L44,M44)</f>
        <v>Commentaire :</v>
      </c>
      <c r="D44" s="189"/>
      <c r="E44" s="183"/>
      <c r="F44" s="161"/>
      <c r="G44" s="161"/>
      <c r="H44" s="19"/>
      <c r="I44" s="19"/>
      <c r="L44" s="202" t="s">
        <v>106</v>
      </c>
      <c r="M44" s="199" t="s">
        <v>353</v>
      </c>
      <c r="N44" s="59"/>
      <c r="O44" s="59"/>
      <c r="P44" s="59"/>
      <c r="Q44" s="59"/>
    </row>
    <row r="45" spans="1:18" ht="12.75" customHeight="1" x14ac:dyDescent="0.3">
      <c r="A45" s="159"/>
      <c r="B45" s="171"/>
      <c r="C45" s="556" t="s">
        <v>138</v>
      </c>
      <c r="D45" s="556"/>
      <c r="E45" s="556"/>
      <c r="F45" s="556"/>
      <c r="G45" s="556"/>
      <c r="H45" s="556"/>
      <c r="I45" s="556"/>
      <c r="L45" s="86"/>
      <c r="M45" s="59"/>
      <c r="N45" s="59"/>
      <c r="O45" s="59"/>
      <c r="P45" s="59"/>
      <c r="Q45" s="59"/>
    </row>
    <row r="46" spans="1:18" ht="36" customHeight="1" x14ac:dyDescent="0.3">
      <c r="A46" s="24" t="s">
        <v>123</v>
      </c>
      <c r="B46" s="171"/>
      <c r="C46" s="553"/>
      <c r="D46" s="554"/>
      <c r="E46" s="554"/>
      <c r="F46" s="554"/>
      <c r="G46" s="554"/>
      <c r="H46" s="554"/>
      <c r="I46" s="555"/>
      <c r="L46" s="86"/>
      <c r="M46" s="59"/>
      <c r="N46" s="59"/>
      <c r="O46" s="59"/>
      <c r="P46" s="59"/>
      <c r="Q46" s="59"/>
    </row>
    <row r="47" spans="1:18" x14ac:dyDescent="0.3">
      <c r="A47" s="19"/>
      <c r="B47" s="19"/>
      <c r="C47" s="207"/>
      <c r="D47" s="207"/>
      <c r="E47" s="19"/>
      <c r="F47" s="19"/>
      <c r="G47" s="19"/>
      <c r="H47" s="19"/>
      <c r="I47" s="19"/>
      <c r="L47" s="59"/>
      <c r="M47" s="59"/>
      <c r="N47" s="59"/>
      <c r="O47" s="59"/>
      <c r="P47" s="59"/>
      <c r="Q47" s="59"/>
    </row>
    <row r="48" spans="1:18" x14ac:dyDescent="0.3">
      <c r="A48" s="540" t="s">
        <v>670</v>
      </c>
      <c r="B48" s="540"/>
      <c r="C48" s="540"/>
      <c r="D48" s="540"/>
      <c r="E48" s="540"/>
      <c r="F48" s="540"/>
      <c r="G48" s="540"/>
      <c r="H48" s="540"/>
      <c r="I48" s="540"/>
      <c r="L48" s="59"/>
      <c r="M48" s="59"/>
      <c r="N48" s="59"/>
      <c r="O48" s="59"/>
      <c r="P48" s="59"/>
      <c r="Q48" s="59"/>
    </row>
    <row r="49" spans="12:17" x14ac:dyDescent="0.3">
      <c r="L49" s="59"/>
      <c r="M49" s="59"/>
      <c r="N49" s="59"/>
      <c r="O49" s="59"/>
      <c r="P49" s="59"/>
      <c r="Q49" s="59"/>
    </row>
  </sheetData>
  <sheetProtection algorithmName="SHA-512" hashValue="JV3QoKLAAShpYKcsshZ6I1JnLn/qFyZZ2OwWwbTunYRbsl8Jd07FsRvKmE5NW1rEs6Z8frmhhirxWG5yEVjfCg==" saltValue="UTf+LG610Lk3g+/x1OT1Kg==" spinCount="100000" sheet="1" selectLockedCells="1"/>
  <mergeCells count="4">
    <mergeCell ref="C46:I46"/>
    <mergeCell ref="C45:I45"/>
    <mergeCell ref="E1:I1"/>
    <mergeCell ref="A48:I48"/>
  </mergeCells>
  <dataValidations count="2">
    <dataValidation type="list" allowBlank="1" showInputMessage="1" showErrorMessage="1" prompt="Oui : Complétez la question 5b \ YES: Go to 5b_x000a_Non : Complétez la question 5c \ NO: Go to 5c" sqref="E8" xr:uid="{00000000-0002-0000-0700-000000000000}">
      <formula1>$K$7:$K$8</formula1>
    </dataValidation>
    <dataValidation type="list" allowBlank="1" showInputMessage="1" showErrorMessage="1" sqref="C17:D17" xr:uid="{00000000-0002-0000-0700-000001000000}">
      <formula1>$K$15:$K$17</formula1>
    </dataValidation>
  </dataValidations>
  <pageMargins left="0.7" right="0.7" top="0.75" bottom="0.75" header="0.3" footer="0.3"/>
  <pageSetup scale="7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8"/>
  <dimension ref="A1:N47"/>
  <sheetViews>
    <sheetView workbookViewId="0">
      <selection activeCell="E5" sqref="E5"/>
    </sheetView>
  </sheetViews>
  <sheetFormatPr baseColWidth="10" defaultColWidth="11" defaultRowHeight="14" outlineLevelCol="1" x14ac:dyDescent="0.3"/>
  <cols>
    <col min="1" max="1" width="3.58203125" style="137" customWidth="1"/>
    <col min="2" max="2" width="0.83203125" style="137" customWidth="1"/>
    <col min="3" max="3" width="41.33203125" style="137" customWidth="1"/>
    <col min="4" max="4" width="3.5" style="137" bestFit="1" customWidth="1"/>
    <col min="5" max="9" width="13.25" style="137" customWidth="1"/>
    <col min="10" max="10" width="11" style="137"/>
    <col min="11" max="11" width="42.5" style="137" hidden="1" customWidth="1" outlineLevel="1"/>
    <col min="12" max="12" width="87" style="137" hidden="1" customWidth="1" outlineLevel="1"/>
    <col min="13" max="13" width="71.75" style="137" hidden="1" customWidth="1" outlineLevel="1"/>
    <col min="14" max="14" width="11" style="137" collapsed="1"/>
    <col min="15" max="16384" width="11" style="137"/>
  </cols>
  <sheetData>
    <row r="1" spans="1:13" ht="25.5" customHeight="1" x14ac:dyDescent="0.3">
      <c r="A1" s="158"/>
      <c r="B1" s="151"/>
      <c r="C1" s="206" t="str">
        <f>+IF(Langage=0,L1,M1)</f>
        <v>Nom de l'assureur :</v>
      </c>
      <c r="D1" s="144"/>
      <c r="E1" s="558">
        <f>'100'!B10</f>
        <v>0</v>
      </c>
      <c r="F1" s="559"/>
      <c r="G1" s="559"/>
      <c r="H1" s="559"/>
      <c r="I1" s="560"/>
      <c r="L1" s="137" t="s">
        <v>1</v>
      </c>
      <c r="M1" s="137" t="s">
        <v>294</v>
      </c>
    </row>
    <row r="2" spans="1:13" ht="24" customHeight="1" x14ac:dyDescent="0.3">
      <c r="A2" s="159"/>
      <c r="B2" s="160"/>
      <c r="C2" s="161"/>
      <c r="D2" s="161"/>
      <c r="E2" s="162"/>
      <c r="F2" s="163"/>
      <c r="G2" s="163"/>
      <c r="H2" s="163"/>
      <c r="I2" s="163"/>
    </row>
    <row r="3" spans="1:13" ht="15" customHeight="1" x14ac:dyDescent="0.3">
      <c r="A3" s="167" t="s">
        <v>174</v>
      </c>
      <c r="B3" s="170"/>
      <c r="C3" s="192" t="str">
        <f>+IF(Langage=0,L3,M3)</f>
        <v>Si vous avez répondu NON à la question 5a), avez-vous l'intention de souscrire le F.P.Q. No 5 en 2024 ?</v>
      </c>
      <c r="D3" s="170"/>
      <c r="E3" s="170"/>
      <c r="F3" s="170"/>
      <c r="G3" s="170"/>
      <c r="H3" s="170"/>
      <c r="I3" s="170"/>
      <c r="L3" s="68" t="str">
        <f>"Si vous avez répondu NON à la question 5a), avez-vous l'intention de souscrire le F.P.Q. No 5 en "&amp;_AF+1&amp;" ?"</f>
        <v>Si vous avez répondu NON à la question 5a), avez-vous l'intention de souscrire le F.P.Q. No 5 en 2024 ?</v>
      </c>
      <c r="M3" s="137" t="str">
        <f>"If you answered NO to question 5a), do you intend to underwrite Q.P.F. No. 5 in "&amp;_AF+1&amp;"?"</f>
        <v>If you answered NO to question 5a), do you intend to underwrite Q.P.F. No. 5 in 2024?</v>
      </c>
    </row>
    <row r="4" spans="1:13" ht="12.75" customHeight="1" x14ac:dyDescent="0.3">
      <c r="A4" s="159"/>
      <c r="B4" s="19"/>
      <c r="C4" s="19"/>
      <c r="D4" s="19"/>
      <c r="E4" s="456" t="s">
        <v>108</v>
      </c>
      <c r="F4" s="19"/>
      <c r="G4" s="19"/>
      <c r="H4" s="19"/>
      <c r="I4" s="19"/>
    </row>
    <row r="5" spans="1:13" ht="15" customHeight="1" x14ac:dyDescent="0.3">
      <c r="A5" s="159"/>
      <c r="B5" s="19"/>
      <c r="C5" s="193" t="str">
        <f>+IF(Langage=0,L5,M5)</f>
        <v>OUI ou NON ?</v>
      </c>
      <c r="D5" s="393" t="s">
        <v>64</v>
      </c>
      <c r="E5" s="497"/>
      <c r="F5" s="442"/>
      <c r="G5" s="19"/>
      <c r="H5" s="19"/>
      <c r="I5" s="19"/>
      <c r="K5" s="137" t="s">
        <v>371</v>
      </c>
      <c r="L5" s="77" t="s">
        <v>126</v>
      </c>
      <c r="M5" s="137" t="s">
        <v>358</v>
      </c>
    </row>
    <row r="6" spans="1:13" ht="12.75" customHeight="1" x14ac:dyDescent="0.3">
      <c r="A6" s="287"/>
      <c r="B6" s="288"/>
      <c r="C6" s="188" t="str">
        <f>+IF(Langage=0,L6,M6)</f>
        <v>Dans l'affirmative, identifier le ou les administrateurs du programme, le cas échéant :</v>
      </c>
      <c r="D6" s="189"/>
      <c r="E6" s="189"/>
      <c r="F6" s="189"/>
      <c r="G6" s="288"/>
      <c r="H6" s="288"/>
      <c r="I6" s="288"/>
      <c r="K6" s="137" t="s">
        <v>372</v>
      </c>
      <c r="L6" s="202" t="s">
        <v>175</v>
      </c>
      <c r="M6" s="137" t="s">
        <v>436</v>
      </c>
    </row>
    <row r="7" spans="1:13" ht="12.75" customHeight="1" x14ac:dyDescent="0.3">
      <c r="A7" s="287"/>
      <c r="B7" s="288"/>
      <c r="C7" s="447" t="s">
        <v>107</v>
      </c>
      <c r="D7" s="189"/>
      <c r="E7" s="189"/>
      <c r="F7" s="189"/>
      <c r="G7" s="288"/>
      <c r="H7" s="288"/>
      <c r="I7" s="288"/>
    </row>
    <row r="8" spans="1:13" ht="15" customHeight="1" x14ac:dyDescent="0.3">
      <c r="A8" s="23" t="s">
        <v>65</v>
      </c>
      <c r="B8" s="19"/>
      <c r="C8" s="481"/>
      <c r="D8" s="29"/>
      <c r="E8" s="448"/>
      <c r="F8" s="19"/>
      <c r="G8" s="19"/>
      <c r="H8" s="19"/>
      <c r="I8" s="19"/>
    </row>
    <row r="9" spans="1:13" ht="12.75" customHeight="1" x14ac:dyDescent="0.3">
      <c r="A9" s="159"/>
      <c r="B9" s="19"/>
      <c r="C9" s="190"/>
      <c r="D9" s="190"/>
      <c r="E9" s="448"/>
      <c r="F9" s="19"/>
      <c r="G9" s="19"/>
      <c r="H9" s="19"/>
      <c r="I9" s="19"/>
    </row>
    <row r="10" spans="1:13" ht="12.75" customHeight="1" x14ac:dyDescent="0.3">
      <c r="A10" s="289"/>
      <c r="B10" s="281"/>
      <c r="C10" s="188" t="str">
        <f>+IF(Langage=0,L10,M10)</f>
        <v>Identifier le ou les modes de distribution (agents, courtiers, concessionnaires d'automobiles) :</v>
      </c>
      <c r="D10" s="189"/>
      <c r="E10" s="189"/>
      <c r="F10" s="189"/>
      <c r="G10" s="189"/>
      <c r="H10" s="290"/>
      <c r="I10" s="290"/>
      <c r="K10" s="137" t="s">
        <v>424</v>
      </c>
      <c r="L10" s="202" t="s">
        <v>171</v>
      </c>
      <c r="M10" s="137" t="s">
        <v>423</v>
      </c>
    </row>
    <row r="11" spans="1:13" ht="12.75" customHeight="1" x14ac:dyDescent="0.3">
      <c r="A11" s="289"/>
      <c r="B11" s="281"/>
      <c r="C11" s="447" t="s">
        <v>107</v>
      </c>
      <c r="D11" s="189"/>
      <c r="E11" s="189"/>
      <c r="F11" s="189"/>
      <c r="G11" s="189"/>
      <c r="H11" s="290"/>
      <c r="I11" s="290"/>
      <c r="K11" s="137" t="s">
        <v>437</v>
      </c>
    </row>
    <row r="12" spans="1:13" ht="15" customHeight="1" x14ac:dyDescent="0.3">
      <c r="A12" s="23" t="s">
        <v>173</v>
      </c>
      <c r="B12" s="19"/>
      <c r="C12" s="481"/>
      <c r="D12" s="29"/>
      <c r="E12" s="448"/>
      <c r="F12" s="19"/>
      <c r="G12" s="19"/>
      <c r="H12" s="19"/>
      <c r="I12" s="19"/>
      <c r="K12" s="137" t="s">
        <v>426</v>
      </c>
    </row>
    <row r="13" spans="1:13" ht="12.75" customHeight="1" x14ac:dyDescent="0.3">
      <c r="A13" s="159"/>
      <c r="B13" s="19"/>
      <c r="C13" s="291"/>
      <c r="D13" s="291"/>
      <c r="E13" s="448"/>
      <c r="F13" s="19"/>
      <c r="G13" s="19"/>
      <c r="H13" s="19"/>
      <c r="I13" s="19"/>
    </row>
    <row r="14" spans="1:13" ht="15" customHeight="1" x14ac:dyDescent="0.3">
      <c r="A14" s="19"/>
      <c r="B14" s="19"/>
      <c r="C14" s="200" t="str">
        <f>+IF(Langage=0,L14,M14)</f>
        <v>Identifier par un X  la ou les catégories de risque visées :</v>
      </c>
      <c r="D14" s="19"/>
      <c r="E14" s="19"/>
      <c r="F14" s="19"/>
      <c r="G14" s="19"/>
      <c r="H14" s="19"/>
      <c r="I14" s="19"/>
      <c r="L14" s="202" t="s">
        <v>438</v>
      </c>
      <c r="M14" s="137" t="s">
        <v>439</v>
      </c>
    </row>
    <row r="15" spans="1:13" ht="21.75" customHeight="1" x14ac:dyDescent="0.3">
      <c r="A15" s="19"/>
      <c r="B15" s="19"/>
      <c r="C15" s="19"/>
      <c r="D15" s="19"/>
      <c r="E15" s="30" t="s">
        <v>9</v>
      </c>
      <c r="F15" s="292"/>
      <c r="G15" s="292"/>
      <c r="H15" s="19"/>
      <c r="I15" s="19"/>
    </row>
    <row r="16" spans="1:13" ht="21.75" customHeight="1" x14ac:dyDescent="0.3">
      <c r="A16" s="19"/>
      <c r="B16" s="19"/>
      <c r="C16" s="31"/>
      <c r="D16" s="19"/>
      <c r="E16" s="404" t="s">
        <v>108</v>
      </c>
      <c r="F16" s="292"/>
      <c r="G16" s="292"/>
      <c r="H16" s="19"/>
      <c r="I16" s="19"/>
    </row>
    <row r="17" spans="1:13" ht="15" customHeight="1" x14ac:dyDescent="0.3">
      <c r="A17" s="19"/>
      <c r="B17" s="19"/>
      <c r="C17" s="96" t="str">
        <f t="shared" ref="C17:C36" si="0">+IF(Langage=0,L17,M17)</f>
        <v>VOITURE DE TOURISME</v>
      </c>
      <c r="D17" s="394" t="s">
        <v>66</v>
      </c>
      <c r="E17" s="498"/>
      <c r="F17" s="285"/>
      <c r="G17" s="286"/>
      <c r="H17" s="19"/>
      <c r="I17" s="19"/>
      <c r="L17" s="97" t="s">
        <v>378</v>
      </c>
      <c r="M17" s="272" t="s">
        <v>315</v>
      </c>
    </row>
    <row r="18" spans="1:13" ht="15" customHeight="1" x14ac:dyDescent="0.3">
      <c r="A18" s="19"/>
      <c r="B18" s="19"/>
      <c r="C18" s="100" t="str">
        <f t="shared" si="0"/>
        <v>Véhicules récréatifs (caravanes, maisons motorisées...)</v>
      </c>
      <c r="D18" s="397" t="s">
        <v>67</v>
      </c>
      <c r="E18" s="499"/>
      <c r="F18" s="285"/>
      <c r="G18" s="286"/>
      <c r="H18" s="19"/>
      <c r="I18" s="19"/>
      <c r="L18" s="92" t="s">
        <v>79</v>
      </c>
      <c r="M18" s="59" t="s">
        <v>323</v>
      </c>
    </row>
    <row r="19" spans="1:13" ht="15" customHeight="1" x14ac:dyDescent="0.3">
      <c r="A19" s="19"/>
      <c r="B19" s="19"/>
      <c r="C19" s="100" t="str">
        <f t="shared" si="0"/>
        <v>Motocyclettes</v>
      </c>
      <c r="D19" s="397" t="s">
        <v>68</v>
      </c>
      <c r="E19" s="499"/>
      <c r="F19" s="285"/>
      <c r="G19" s="286"/>
      <c r="H19" s="19"/>
      <c r="I19" s="19"/>
      <c r="L19" s="93" t="s">
        <v>81</v>
      </c>
      <c r="M19" s="59" t="s">
        <v>324</v>
      </c>
    </row>
    <row r="20" spans="1:13" ht="15" customHeight="1" x14ac:dyDescent="0.3">
      <c r="A20" s="19"/>
      <c r="B20" s="19"/>
      <c r="C20" s="100" t="str">
        <f t="shared" si="0"/>
        <v>Motoneiges</v>
      </c>
      <c r="D20" s="397" t="s">
        <v>69</v>
      </c>
      <c r="E20" s="499"/>
      <c r="F20" s="285"/>
      <c r="G20" s="286"/>
      <c r="H20" s="19"/>
      <c r="I20" s="19"/>
      <c r="L20" s="93" t="s">
        <v>84</v>
      </c>
      <c r="M20" s="59" t="s">
        <v>325</v>
      </c>
    </row>
    <row r="21" spans="1:13" ht="15" customHeight="1" x14ac:dyDescent="0.3">
      <c r="A21" s="19"/>
      <c r="B21" s="19"/>
      <c r="C21" s="100" t="str">
        <f t="shared" si="0"/>
        <v>Véhicules tout-terrain</v>
      </c>
      <c r="D21" s="397" t="s">
        <v>70</v>
      </c>
      <c r="E21" s="499"/>
      <c r="F21" s="285"/>
      <c r="G21" s="286"/>
      <c r="H21" s="19"/>
      <c r="I21" s="19"/>
      <c r="L21" s="93" t="s">
        <v>86</v>
      </c>
      <c r="M21" s="59" t="s">
        <v>326</v>
      </c>
    </row>
    <row r="22" spans="1:13" ht="15" customHeight="1" x14ac:dyDescent="0.3">
      <c r="A22" s="19"/>
      <c r="B22" s="19"/>
      <c r="C22" s="96" t="str">
        <f t="shared" si="0"/>
        <v>VÉHICULES UTILITAIRES</v>
      </c>
      <c r="D22" s="398" t="s">
        <v>109</v>
      </c>
      <c r="E22" s="500"/>
      <c r="F22" s="285"/>
      <c r="G22" s="286"/>
      <c r="H22" s="19"/>
      <c r="I22" s="19"/>
      <c r="L22" s="98" t="s">
        <v>88</v>
      </c>
      <c r="M22" s="272" t="s">
        <v>327</v>
      </c>
    </row>
    <row r="23" spans="1:13" ht="15" customHeight="1" x14ac:dyDescent="0.3">
      <c r="A23" s="19"/>
      <c r="B23" s="19"/>
      <c r="C23" s="64" t="str">
        <f t="shared" si="0"/>
        <v>VÉHICULES PUBLICS :</v>
      </c>
      <c r="D23" s="26"/>
      <c r="E23" s="407"/>
      <c r="F23" s="19"/>
      <c r="G23" s="19"/>
      <c r="H23" s="19"/>
      <c r="I23" s="19"/>
      <c r="L23" s="99" t="s">
        <v>91</v>
      </c>
      <c r="M23" s="272" t="s">
        <v>328</v>
      </c>
    </row>
    <row r="24" spans="1:13" ht="15" customHeight="1" x14ac:dyDescent="0.3">
      <c r="A24" s="19"/>
      <c r="B24" s="19"/>
      <c r="C24" s="100" t="str">
        <f t="shared" si="0"/>
        <v>Autobus publics</v>
      </c>
      <c r="D24" s="398" t="s">
        <v>110</v>
      </c>
      <c r="E24" s="499"/>
      <c r="F24" s="285"/>
      <c r="G24" s="286"/>
      <c r="H24" s="19"/>
      <c r="I24" s="19"/>
      <c r="L24" s="71" t="s">
        <v>343</v>
      </c>
      <c r="M24" s="59" t="s">
        <v>329</v>
      </c>
    </row>
    <row r="25" spans="1:13" ht="15" customHeight="1" x14ac:dyDescent="0.3">
      <c r="A25" s="19"/>
      <c r="B25" s="19"/>
      <c r="C25" s="100" t="str">
        <f t="shared" si="0"/>
        <v>Autobus scolaires</v>
      </c>
      <c r="D25" s="398" t="s">
        <v>111</v>
      </c>
      <c r="E25" s="499"/>
      <c r="F25" s="285"/>
      <c r="G25" s="286"/>
      <c r="H25" s="19"/>
      <c r="I25" s="19"/>
      <c r="L25" s="71" t="s">
        <v>342</v>
      </c>
      <c r="M25" s="59" t="s">
        <v>330</v>
      </c>
    </row>
    <row r="26" spans="1:13" ht="15" customHeight="1" x14ac:dyDescent="0.3">
      <c r="A26" s="19"/>
      <c r="B26" s="19"/>
      <c r="C26" s="100" t="str">
        <f t="shared" si="0"/>
        <v>Autobus privés</v>
      </c>
      <c r="D26" s="398" t="s">
        <v>112</v>
      </c>
      <c r="E26" s="499"/>
      <c r="F26" s="285"/>
      <c r="G26" s="286"/>
      <c r="H26" s="19"/>
      <c r="I26" s="19"/>
      <c r="L26" s="71" t="s">
        <v>344</v>
      </c>
      <c r="M26" s="59" t="s">
        <v>331</v>
      </c>
    </row>
    <row r="27" spans="1:13" ht="15" customHeight="1" x14ac:dyDescent="0.3">
      <c r="A27" s="19"/>
      <c r="B27" s="19"/>
      <c r="C27" s="100" t="str">
        <f t="shared" si="0"/>
        <v>Véhicules funèbres</v>
      </c>
      <c r="D27" s="398" t="s">
        <v>114</v>
      </c>
      <c r="E27" s="499"/>
      <c r="F27" s="285"/>
      <c r="G27" s="286"/>
      <c r="H27" s="19"/>
      <c r="I27" s="19"/>
      <c r="L27" s="71" t="s">
        <v>345</v>
      </c>
      <c r="M27" s="59" t="s">
        <v>332</v>
      </c>
    </row>
    <row r="28" spans="1:13" ht="15" customHeight="1" x14ac:dyDescent="0.3">
      <c r="A28" s="19"/>
      <c r="B28" s="19"/>
      <c r="C28" s="100" t="str">
        <f t="shared" si="0"/>
        <v>Ambulances</v>
      </c>
      <c r="D28" s="398" t="s">
        <v>115</v>
      </c>
      <c r="E28" s="499"/>
      <c r="F28" s="285"/>
      <c r="G28" s="286"/>
      <c r="H28" s="19"/>
      <c r="I28" s="19"/>
      <c r="L28" s="71" t="s">
        <v>333</v>
      </c>
      <c r="M28" s="59" t="s">
        <v>333</v>
      </c>
    </row>
    <row r="29" spans="1:13" ht="15" customHeight="1" x14ac:dyDescent="0.3">
      <c r="A29" s="19"/>
      <c r="B29" s="19"/>
      <c r="C29" s="100" t="str">
        <f t="shared" si="0"/>
        <v>Écoles de conduite</v>
      </c>
      <c r="D29" s="398" t="s">
        <v>116</v>
      </c>
      <c r="E29" s="499"/>
      <c r="F29" s="285"/>
      <c r="G29" s="286"/>
      <c r="H29" s="19"/>
      <c r="I29" s="19"/>
      <c r="L29" s="71" t="s">
        <v>346</v>
      </c>
      <c r="M29" s="59" t="s">
        <v>334</v>
      </c>
    </row>
    <row r="30" spans="1:13" ht="15" customHeight="1" x14ac:dyDescent="0.3">
      <c r="A30" s="19"/>
      <c r="B30" s="19"/>
      <c r="C30" s="100" t="str">
        <f t="shared" si="0"/>
        <v>Véhicules de services de police ou d'incendie</v>
      </c>
      <c r="D30" s="398" t="s">
        <v>117</v>
      </c>
      <c r="E30" s="499"/>
      <c r="F30" s="285"/>
      <c r="G30" s="286"/>
      <c r="H30" s="19"/>
      <c r="I30" s="19"/>
      <c r="L30" s="71" t="s">
        <v>347</v>
      </c>
      <c r="M30" s="59" t="s">
        <v>335</v>
      </c>
    </row>
    <row r="31" spans="1:13" ht="15" customHeight="1" x14ac:dyDescent="0.3">
      <c r="A31" s="19"/>
      <c r="B31" s="19"/>
      <c r="C31" s="100" t="str">
        <f t="shared" si="0"/>
        <v>Taxis ou limousines</v>
      </c>
      <c r="D31" s="398" t="s">
        <v>118</v>
      </c>
      <c r="E31" s="499"/>
      <c r="F31" s="285"/>
      <c r="G31" s="286"/>
      <c r="H31" s="19"/>
      <c r="I31" s="19"/>
      <c r="L31" s="71" t="s">
        <v>348</v>
      </c>
      <c r="M31" s="59" t="s">
        <v>336</v>
      </c>
    </row>
    <row r="32" spans="1:13" ht="15" customHeight="1" x14ac:dyDescent="0.3">
      <c r="A32" s="19"/>
      <c r="B32" s="19"/>
      <c r="C32" s="100" t="str">
        <f t="shared" si="0"/>
        <v>Autres véhicules publics</v>
      </c>
      <c r="D32" s="398" t="s">
        <v>119</v>
      </c>
      <c r="E32" s="501"/>
      <c r="F32" s="285"/>
      <c r="G32" s="286"/>
      <c r="H32" s="19"/>
      <c r="I32" s="19"/>
      <c r="L32" s="71" t="s">
        <v>349</v>
      </c>
      <c r="M32" s="59" t="s">
        <v>337</v>
      </c>
    </row>
    <row r="33" spans="1:13" ht="15" customHeight="1" x14ac:dyDescent="0.3">
      <c r="A33" s="19"/>
      <c r="B33" s="19"/>
      <c r="C33" s="64" t="str">
        <f t="shared" si="0"/>
        <v>AUTRES RISQUES :</v>
      </c>
      <c r="D33" s="26"/>
      <c r="E33" s="407"/>
      <c r="F33" s="19"/>
      <c r="G33" s="19"/>
      <c r="H33" s="19"/>
      <c r="I33" s="19"/>
      <c r="L33" s="99" t="s">
        <v>102</v>
      </c>
      <c r="M33" s="272" t="s">
        <v>338</v>
      </c>
    </row>
    <row r="34" spans="1:13" ht="15" customHeight="1" x14ac:dyDescent="0.3">
      <c r="A34" s="19"/>
      <c r="B34" s="19"/>
      <c r="C34" s="100" t="str">
        <f t="shared" si="0"/>
        <v>Garages, parcs de stationnement, marchands...</v>
      </c>
      <c r="D34" s="398" t="s">
        <v>120</v>
      </c>
      <c r="E34" s="499"/>
      <c r="F34" s="285"/>
      <c r="G34" s="286"/>
      <c r="H34" s="19"/>
      <c r="I34" s="19"/>
      <c r="L34" s="71" t="s">
        <v>350</v>
      </c>
      <c r="M34" s="59" t="s">
        <v>339</v>
      </c>
    </row>
    <row r="35" spans="1:13" ht="15" customHeight="1" x14ac:dyDescent="0.3">
      <c r="A35" s="19"/>
      <c r="B35" s="19"/>
      <c r="C35" s="100" t="str">
        <f t="shared" si="0"/>
        <v>Polices des non-propriétaires</v>
      </c>
      <c r="D35" s="398" t="s">
        <v>121</v>
      </c>
      <c r="E35" s="499"/>
      <c r="F35" s="285"/>
      <c r="G35" s="286"/>
      <c r="H35" s="19"/>
      <c r="I35" s="19"/>
      <c r="L35" s="71" t="s">
        <v>351</v>
      </c>
      <c r="M35" s="59" t="s">
        <v>340</v>
      </c>
    </row>
    <row r="36" spans="1:13" ht="15" customHeight="1" x14ac:dyDescent="0.3">
      <c r="A36" s="19"/>
      <c r="B36" s="19"/>
      <c r="C36" s="100" t="str">
        <f t="shared" si="0"/>
        <v>Autres</v>
      </c>
      <c r="D36" s="398" t="s">
        <v>122</v>
      </c>
      <c r="E36" s="501"/>
      <c r="F36" s="285"/>
      <c r="G36" s="286"/>
      <c r="H36" s="19"/>
      <c r="I36" s="19"/>
      <c r="L36" s="71" t="s">
        <v>352</v>
      </c>
      <c r="M36" s="59" t="s">
        <v>341</v>
      </c>
    </row>
    <row r="37" spans="1:13" ht="12.75" customHeight="1" x14ac:dyDescent="0.3">
      <c r="A37" s="19"/>
      <c r="B37" s="19"/>
      <c r="C37" s="284"/>
      <c r="D37" s="284"/>
      <c r="E37" s="183"/>
      <c r="F37" s="285"/>
      <c r="G37" s="286"/>
      <c r="H37" s="19"/>
      <c r="I37" s="19"/>
    </row>
    <row r="38" spans="1:13" ht="12.75" customHeight="1" x14ac:dyDescent="0.3">
      <c r="A38" s="159"/>
      <c r="B38" s="171"/>
      <c r="C38" s="188" t="str">
        <f>+IF(Langage=0,L38,M38)</f>
        <v>Commentaire :</v>
      </c>
      <c r="D38" s="189"/>
      <c r="E38" s="183"/>
      <c r="F38" s="161"/>
      <c r="G38" s="161"/>
      <c r="H38" s="19"/>
      <c r="I38" s="19"/>
      <c r="L38" s="202" t="s">
        <v>106</v>
      </c>
      <c r="M38" s="137" t="s">
        <v>353</v>
      </c>
    </row>
    <row r="39" spans="1:13" ht="12.75" customHeight="1" x14ac:dyDescent="0.3">
      <c r="A39" s="159"/>
      <c r="B39" s="171"/>
      <c r="C39" s="556" t="s">
        <v>124</v>
      </c>
      <c r="D39" s="556"/>
      <c r="E39" s="556"/>
      <c r="F39" s="556"/>
      <c r="G39" s="556"/>
      <c r="H39" s="556"/>
      <c r="I39" s="556"/>
    </row>
    <row r="40" spans="1:13" ht="36" customHeight="1" x14ac:dyDescent="0.3">
      <c r="A40" s="24" t="s">
        <v>123</v>
      </c>
      <c r="B40" s="171"/>
      <c r="C40" s="553"/>
      <c r="D40" s="554"/>
      <c r="E40" s="554"/>
      <c r="F40" s="554"/>
      <c r="G40" s="554"/>
      <c r="H40" s="554"/>
      <c r="I40" s="555"/>
    </row>
    <row r="41" spans="1:13" ht="24" customHeight="1" x14ac:dyDescent="0.3">
      <c r="A41" s="159"/>
      <c r="B41" s="171"/>
      <c r="C41" s="293"/>
      <c r="D41" s="293"/>
      <c r="E41" s="183"/>
      <c r="F41" s="183"/>
      <c r="G41" s="293"/>
      <c r="H41" s="19"/>
      <c r="I41" s="19"/>
    </row>
    <row r="42" spans="1:13" ht="15" customHeight="1" x14ac:dyDescent="0.3">
      <c r="A42" s="167" t="s">
        <v>176</v>
      </c>
      <c r="B42" s="168"/>
      <c r="C42" s="294" t="str">
        <f>+IF(Langage=0,L42,M42)</f>
        <v>ATTENTION !</v>
      </c>
      <c r="D42" s="295"/>
      <c r="E42" s="296"/>
      <c r="F42" s="296"/>
      <c r="G42" s="296"/>
      <c r="H42" s="170"/>
      <c r="I42" s="170"/>
      <c r="L42" s="68" t="s">
        <v>177</v>
      </c>
      <c r="M42" s="137" t="s">
        <v>440</v>
      </c>
    </row>
    <row r="43" spans="1:13" ht="12.75" customHeight="1" x14ac:dyDescent="0.3">
      <c r="A43" s="184"/>
      <c r="B43" s="160"/>
      <c r="C43" s="297" t="str">
        <f>+IF(Langage=0,L43,M43)</f>
        <v>Si vous croyez ne pas être concerné par les sections suivantes, veuillez nous expliquer pourquoi :</v>
      </c>
      <c r="D43" s="298"/>
      <c r="E43" s="298"/>
      <c r="F43" s="298"/>
      <c r="G43" s="298"/>
      <c r="H43" s="19"/>
      <c r="I43" s="19"/>
      <c r="L43" s="202" t="s">
        <v>178</v>
      </c>
      <c r="M43" s="137" t="s">
        <v>441</v>
      </c>
    </row>
    <row r="44" spans="1:13" ht="12.75" customHeight="1" x14ac:dyDescent="0.3">
      <c r="A44" s="184"/>
      <c r="B44" s="160"/>
      <c r="C44" s="593" t="s">
        <v>135</v>
      </c>
      <c r="D44" s="593"/>
      <c r="E44" s="593"/>
      <c r="F44" s="593"/>
      <c r="G44" s="593"/>
      <c r="H44" s="593"/>
      <c r="I44" s="593"/>
    </row>
    <row r="45" spans="1:13" ht="54" customHeight="1" x14ac:dyDescent="0.3">
      <c r="A45" s="24" t="s">
        <v>179</v>
      </c>
      <c r="B45" s="160"/>
      <c r="C45" s="590"/>
      <c r="D45" s="591"/>
      <c r="E45" s="591"/>
      <c r="F45" s="591"/>
      <c r="G45" s="591"/>
      <c r="H45" s="591"/>
      <c r="I45" s="592"/>
    </row>
    <row r="47" spans="1:13" x14ac:dyDescent="0.3">
      <c r="A47" s="540" t="s">
        <v>671</v>
      </c>
      <c r="B47" s="540"/>
      <c r="C47" s="540"/>
      <c r="D47" s="540"/>
      <c r="E47" s="540"/>
      <c r="F47" s="540"/>
      <c r="G47" s="540"/>
      <c r="H47" s="540"/>
      <c r="I47" s="540"/>
    </row>
  </sheetData>
  <sheetProtection algorithmName="SHA-512" hashValue="skkw1PzJdOgmKIz+7RDy46sVqmtAnDPWI3N2je761i/H5iSFxyfcqBwKZhet9JiBMr5KY5lmrfPodAWyTWWiIQ==" saltValue="ORV3Ld89EQtKLqm3wN5+ig==" spinCount="100000" sheet="1" selectLockedCells="1"/>
  <mergeCells count="6">
    <mergeCell ref="E1:I1"/>
    <mergeCell ref="A47:I47"/>
    <mergeCell ref="C40:I40"/>
    <mergeCell ref="C45:I45"/>
    <mergeCell ref="C39:I39"/>
    <mergeCell ref="C44:I44"/>
  </mergeCells>
  <dataValidations count="2">
    <dataValidation type="list" allowBlank="1" showInputMessage="1" showErrorMessage="1" prompt="Oui : Complétez les questions suivantes et le tableau \ Yes: Complete the following questions and the table" sqref="E5" xr:uid="{00000000-0002-0000-0800-000000000000}">
      <formula1>$K$5:$K$6</formula1>
    </dataValidation>
    <dataValidation type="list" allowBlank="1" showInputMessage="1" showErrorMessage="1" sqref="C12:D12" xr:uid="{00000000-0002-0000-0800-000001000000}">
      <formula1>$K$10:$K$12</formula1>
    </dataValidation>
  </dataValidations>
  <pageMargins left="0.7" right="0.7" top="0.75" bottom="0.75" header="0.3" footer="0.3"/>
  <pageSetup scale="7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DAE48BE66589458AB840DD0EDDDD8A" ma:contentTypeVersion="11" ma:contentTypeDescription="Crée un document." ma:contentTypeScope="" ma:versionID="a5fc1e6612f083d95fd69d1a3610c181">
  <xsd:schema xmlns:xsd="http://www.w3.org/2001/XMLSchema" xmlns:xs="http://www.w3.org/2001/XMLSchema" xmlns:p="http://schemas.microsoft.com/office/2006/metadata/properties" xmlns:ns2="0ab4d0b0-81c9-496c-a6f8-8a0e74a7f3b9" xmlns:ns3="937acfcf-2433-4dc7-8dd3-98a5d50c96bf" targetNamespace="http://schemas.microsoft.com/office/2006/metadata/properties" ma:root="true" ma:fieldsID="73b6ff05e45f46159423f5b5ae630826" ns2:_="" ns3:_="">
    <xsd:import namespace="0ab4d0b0-81c9-496c-a6f8-8a0e74a7f3b9"/>
    <xsd:import namespace="937acfcf-2433-4dc7-8dd3-98a5d50c96bf"/>
    <xsd:element name="properties">
      <xsd:complexType>
        <xsd:sequence>
          <xsd:element name="documentManagement">
            <xsd:complexType>
              <xsd:all>
                <xsd:element ref="ns2:PJDDocLieBK" minOccurs="0"/>
                <xsd:element ref="ns2:_fd_parent_temp" minOccurs="0"/>
                <xsd:element ref="ns3:PJDDocLie" minOccurs="0"/>
                <xsd:element ref="ns3:DSDemandeArchiv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b4d0b0-81c9-496c-a6f8-8a0e74a7f3b9" elementFormDefault="qualified">
    <xsd:import namespace="http://schemas.microsoft.com/office/2006/documentManagement/types"/>
    <xsd:import namespace="http://schemas.microsoft.com/office/infopath/2007/PartnerControls"/>
    <xsd:element name="PJDDocLieBK" ma:index="8" nillable="true" ma:displayName="PJDDocLieBK" ma:internalName="PJDDocLieBK">
      <xsd:simpleType>
        <xsd:restriction base="dms:Text">
          <xsd:maxLength value="255"/>
        </xsd:restriction>
      </xsd:simpleType>
    </xsd:element>
    <xsd:element name="_fd_parent_temp" ma:index="9" nillable="true" ma:displayName="_fd_parent_temp" ma:hidden="true" ma:indexed="true" ma:internalName="_fd_parent_temp">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7acfcf-2433-4dc7-8dd3-98a5d50c96bf" elementFormDefault="qualified">
    <xsd:import namespace="http://schemas.microsoft.com/office/2006/documentManagement/types"/>
    <xsd:import namespace="http://schemas.microsoft.com/office/infopath/2007/PartnerControls"/>
    <xsd:element name="PJDDocLie" ma:index="10" nillable="true" ma:displayName="Pièces jointes liées" ma:indexed="true" ma:list="{c2dba245-1308-4802-bef5-c91d0b753676}" ma:internalName="PJDDocLie" ma:showField="DSNumeroID">
      <xsd:simpleType>
        <xsd:restriction base="dms:Lookup"/>
      </xsd:simpleType>
    </xsd:element>
    <xsd:element name="DSDemandeArchiver" ma:index="11" nillable="true" ma:displayName="Archiver" ma:default="0" ma:indexed="true" ma:internalName="DSDemandeArchiv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FormUrls xmlns="http://schemas.microsoft.com/sharepoint/v3/contenttype/forms/url">
  <Edit>~list/Forms/fd_Document_Edit.aspx</Edit>
</FormUrls>
</file>

<file path=customXml/item4.xml><?xml version="1.0" encoding="utf-8"?>
<p:properties xmlns:p="http://schemas.microsoft.com/office/2006/metadata/properties" xmlns:xsi="http://www.w3.org/2001/XMLSchema-instance" xmlns:pc="http://schemas.microsoft.com/office/infopath/2007/PartnerControls">
  <documentManagement>
    <PJDDocLie xmlns="937acfcf-2433-4dc7-8dd3-98a5d50c96bf">6665</PJDDocLie>
    <_fd_parent_temp xmlns="0ab4d0b0-81c9-496c-a6f8-8a0e74a7f3b9" xsi:nil="true"/>
    <DSDemandeArchiver xmlns="937acfcf-2433-4dc7-8dd3-98a5d50c96bf">false</DSDemandeArchiver>
    <PJDDocLieBK xmlns="0ab4d0b0-81c9-496c-a6f8-8a0e74a7f3b9">8727</PJDDocLieBK>
  </documentManagement>
</p:properties>
</file>

<file path=customXml/itemProps1.xml><?xml version="1.0" encoding="utf-8"?>
<ds:datastoreItem xmlns:ds="http://schemas.openxmlformats.org/officeDocument/2006/customXml" ds:itemID="{B281F61E-86AE-4C3C-A164-4FB6AE753A80}"/>
</file>

<file path=customXml/itemProps2.xml><?xml version="1.0" encoding="utf-8"?>
<ds:datastoreItem xmlns:ds="http://schemas.openxmlformats.org/officeDocument/2006/customXml" ds:itemID="{B9292D26-FA7A-47D1-8595-16C3A19A1A38}"/>
</file>

<file path=customXml/itemProps3.xml><?xml version="1.0" encoding="utf-8"?>
<ds:datastoreItem xmlns:ds="http://schemas.openxmlformats.org/officeDocument/2006/customXml" ds:itemID="{9743A980-996B-4F15-A684-F8C6D3275821}"/>
</file>

<file path=customXml/itemProps4.xml><?xml version="1.0" encoding="utf-8"?>
<ds:datastoreItem xmlns:ds="http://schemas.openxmlformats.org/officeDocument/2006/customXml" ds:itemID="{F68923E0-9E61-4074-B034-AB170FBD6D3D}"/>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Feuilles de calcul</vt:lpstr>
      </vt:variant>
      <vt:variant>
        <vt:i4>19</vt:i4>
      </vt:variant>
      <vt:variant>
        <vt:lpstr>Plages nommées</vt:lpstr>
      </vt:variant>
      <vt:variant>
        <vt:i4>2</vt:i4>
      </vt:variant>
    </vt:vector>
  </HeadingPairs>
  <TitlesOfParts>
    <vt:vector size="21" baseType="lpstr">
      <vt:lpstr>100</vt:lpstr>
      <vt:lpstr>T des M - T of C </vt:lpstr>
      <vt:lpstr>200</vt:lpstr>
      <vt:lpstr>210</vt:lpstr>
      <vt:lpstr>220</vt:lpstr>
      <vt:lpstr>230</vt:lpstr>
      <vt:lpstr>240</vt:lpstr>
      <vt:lpstr>250</vt:lpstr>
      <vt:lpstr>400</vt:lpstr>
      <vt:lpstr>410</vt:lpstr>
      <vt:lpstr>420</vt:lpstr>
      <vt:lpstr>500</vt:lpstr>
      <vt:lpstr>510</vt:lpstr>
      <vt:lpstr>600</vt:lpstr>
      <vt:lpstr>700</vt:lpstr>
      <vt:lpstr>800</vt:lpstr>
      <vt:lpstr>900</vt:lpstr>
      <vt:lpstr>1000</vt:lpstr>
      <vt:lpstr>1100</vt:lpstr>
      <vt:lpstr>_AF</vt:lpstr>
      <vt:lpstr>Langage</vt:lpstr>
    </vt:vector>
  </TitlesOfParts>
  <Manager/>
  <Company>Autorité des marchés financiers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Renseignements sur les opérations d'assurance automobile au Québec</dc:title>
  <dc:subject/>
  <dc:creator>Autorité des marchés financiers</dc:creator>
  <cp:keywords>Renseignements;opérations;assurance automobile;Québec;décembre 2018</cp:keywords>
  <dc:description/>
  <cp:lastModifiedBy>Dorion Karine</cp:lastModifiedBy>
  <cp:lastPrinted>2019-12-05T17:54:22Z</cp:lastPrinted>
  <dcterms:created xsi:type="dcterms:W3CDTF">2017-07-14T13:25:00Z</dcterms:created>
  <dcterms:modified xsi:type="dcterms:W3CDTF">2023-11-20T16:08:28Z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de du formulaire">
    <vt:lpwstr>QAA</vt:lpwstr>
  </property>
  <property fmtid="{D5CDD505-2E9C-101B-9397-08002B2CF9AE}" pid="3" name="Version du formulaire">
    <vt:lpwstr>7.00</vt:lpwstr>
  </property>
  <property fmtid="{D5CDD505-2E9C-101B-9397-08002B2CF9AE}" pid="4" name="MSIP_Label_a1904e13-af40-4143-81c8-9390a3210047_Enabled">
    <vt:lpwstr>True</vt:lpwstr>
  </property>
  <property fmtid="{D5CDD505-2E9C-101B-9397-08002B2CF9AE}" pid="5" name="MSIP_Label_a1904e13-af40-4143-81c8-9390a3210047_SiteId">
    <vt:lpwstr>d6c8d074-3c6c-4534-b230-a8ed21f67ab3</vt:lpwstr>
  </property>
  <property fmtid="{D5CDD505-2E9C-101B-9397-08002B2CF9AE}" pid="6" name="MSIP_Label_a1904e13-af40-4143-81c8-9390a3210047_SetDate">
    <vt:lpwstr>2019-12-09T20:35:45.3004840Z</vt:lpwstr>
  </property>
  <property fmtid="{D5CDD505-2E9C-101B-9397-08002B2CF9AE}" pid="7" name="MSIP_Label_a1904e13-af40-4143-81c8-9390a3210047_Name">
    <vt:lpwstr>AMF - Interne</vt:lpwstr>
  </property>
  <property fmtid="{D5CDD505-2E9C-101B-9397-08002B2CF9AE}" pid="8" name="MSIP_Label_a1904e13-af40-4143-81c8-9390a3210047_Application">
    <vt:lpwstr>Microsoft Azure Information Protection</vt:lpwstr>
  </property>
  <property fmtid="{D5CDD505-2E9C-101B-9397-08002B2CF9AE}" pid="9" name="MSIP_Label_a1904e13-af40-4143-81c8-9390a3210047_ActionId">
    <vt:lpwstr>c926310e-f1da-4442-9ab5-12c18a740289</vt:lpwstr>
  </property>
  <property fmtid="{D5CDD505-2E9C-101B-9397-08002B2CF9AE}" pid="10" name="MSIP_Label_a1904e13-af40-4143-81c8-9390a3210047_Extended_MSFT_Method">
    <vt:lpwstr>Automatic</vt:lpwstr>
  </property>
  <property fmtid="{D5CDD505-2E9C-101B-9397-08002B2CF9AE}" pid="11" name="Sensitivity">
    <vt:lpwstr>AMF - Interne</vt:lpwstr>
  </property>
  <property fmtid="{D5CDD505-2E9C-101B-9397-08002B2CF9AE}" pid="12" name="ContentTypeId">
    <vt:lpwstr>0x01010060DAE48BE66589458AB840DD0EDDDD8A</vt:lpwstr>
  </property>
</Properties>
</file>