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jpeg" ContentType="image/jpeg"/>
  <Default Extension="bin" ContentType="application/vnd.openxmlformats-officedocument.spreadsheetml.printerSettings"/>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drawings/drawing46.xml" ContentType="application/vnd.openxmlformats-officedocument.drawing+xml"/>
  <Override PartName="/xl/worksheets/sheet47.xml" ContentType="application/vnd.openxmlformats-officedocument.spreadsheetml.worksheet+xml"/>
  <Override PartName="/xl/drawings/drawing47.xml" ContentType="application/vnd.openxmlformats-officedocument.drawing+xml"/>
  <Override PartName="/xl/worksheets/sheet48.xml" ContentType="application/vnd.openxmlformats-officedocument.spreadsheetml.worksheet+xml"/>
  <Override PartName="/xl/drawings/drawing48.xml" ContentType="application/vnd.openxmlformats-officedocument.drawing+xml"/>
  <Override PartName="/xl/worksheets/sheet49.xml" ContentType="application/vnd.openxmlformats-officedocument.spreadsheetml.worksheet+xml"/>
  <Override PartName="/xl/drawings/drawing49.xml" ContentType="application/vnd.openxmlformats-officedocument.drawing+xml"/>
  <Override PartName="/xl/worksheets/sheet50.xml" ContentType="application/vnd.openxmlformats-officedocument.spreadsheetml.worksheet+xml"/>
  <Override PartName="/xl/drawings/drawing50.xml" ContentType="application/vnd.openxmlformats-officedocument.drawing+xml"/>
  <Override PartName="/xl/worksheets/sheet51.xml" ContentType="application/vnd.openxmlformats-officedocument.spreadsheetml.worksheet+xml"/>
  <Override PartName="/xl/drawings/drawing51.xml" ContentType="application/vnd.openxmlformats-officedocument.drawing+xml"/>
  <Override PartName="/xl/worksheets/sheet52.xml" ContentType="application/vnd.openxmlformats-officedocument.spreadsheetml.worksheet+xml"/>
  <Override PartName="/xl/drawings/drawing52.xml" ContentType="application/vnd.openxmlformats-officedocument.drawing+xml"/>
  <Override PartName="/xl/worksheets/sheet53.xml" ContentType="application/vnd.openxmlformats-officedocument.spreadsheetml.worksheet+xml"/>
  <Override PartName="/xl/drawings/drawing53.xml" ContentType="application/vnd.openxmlformats-officedocument.drawing+xml"/>
  <Override PartName="/xl/worksheets/sheet54.xml" ContentType="application/vnd.openxmlformats-officedocument.spreadsheetml.worksheet+xml"/>
  <Override PartName="/xl/drawings/drawing54.xml" ContentType="application/vnd.openxmlformats-officedocument.drawing+xml"/>
  <Override PartName="/xl/worksheets/sheet55.xml" ContentType="application/vnd.openxmlformats-officedocument.spreadsheetml.worksheet+xml"/>
  <Override PartName="/xl/drawings/drawing55.xml" ContentType="application/vnd.openxmlformats-officedocument.drawing+xml"/>
  <Override PartName="/xl/worksheets/sheet56.xml" ContentType="application/vnd.openxmlformats-officedocument.spreadsheetml.worksheet+xml"/>
  <Override PartName="/xl/drawings/drawing56.xml" ContentType="application/vnd.openxmlformats-officedocument.drawing+xml"/>
  <Override PartName="/xl/worksheets/sheet57.xml" ContentType="application/vnd.openxmlformats-officedocument.spreadsheetml.worksheet+xml"/>
  <Override PartName="/xl/drawings/drawing57.xml" ContentType="application/vnd.openxmlformats-officedocument.drawing+xml"/>
  <Override PartName="/xl/worksheets/sheet58.xml" ContentType="application/vnd.openxmlformats-officedocument.spreadsheetml.worksheet+xml"/>
  <Override PartName="/xl/drawings/drawing58.xml" ContentType="application/vnd.openxmlformats-officedocument.drawing+xml"/>
  <Override PartName="/xl/worksheets/sheet59.xml" ContentType="application/vnd.openxmlformats-officedocument.spreadsheetml.worksheet+xml"/>
  <Override PartName="/xl/drawings/drawing59.xml" ContentType="application/vnd.openxmlformats-officedocument.drawing+xml"/>
  <Override PartName="/xl/worksheets/sheet60.xml" ContentType="application/vnd.openxmlformats-officedocument.spreadsheetml.worksheet+xml"/>
  <Override PartName="/xl/drawings/drawing60.xml" ContentType="application/vnd.openxmlformats-officedocument.drawing+xml"/>
  <Override PartName="/xl/worksheets/sheet61.xml" ContentType="application/vnd.openxmlformats-officedocument.spreadsheetml.worksheet+xml"/>
  <Override PartName="/xl/drawings/drawing61.xml" ContentType="application/vnd.openxmlformats-officedocument.drawing+xml"/>
  <Override PartName="/xl/worksheets/sheet62.xml" ContentType="application/vnd.openxmlformats-officedocument.spreadsheetml.worksheet+xml"/>
  <Override PartName="/xl/drawings/drawing62.xml" ContentType="application/vnd.openxmlformats-officedocument.drawing+xml"/>
  <Override PartName="/xl/worksheets/sheet63.xml" ContentType="application/vnd.openxmlformats-officedocument.spreadsheetml.worksheet+xml"/>
  <Override PartName="/xl/drawings/drawing63.xml" ContentType="application/vnd.openxmlformats-officedocument.drawing+xml"/>
  <Override PartName="/xl/worksheets/sheet64.xml" ContentType="application/vnd.openxmlformats-officedocument.spreadsheetml.worksheet+xml"/>
  <Override PartName="/xl/drawings/drawing64.xml" ContentType="application/vnd.openxmlformats-officedocument.drawing+xml"/>
  <Override PartName="/xl/worksheets/sheet65.xml" ContentType="application/vnd.openxmlformats-officedocument.spreadsheetml.worksheet+xml"/>
  <Override PartName="/xl/drawings/drawing65.xml" ContentType="application/vnd.openxmlformats-officedocument.drawing+xml"/>
  <Override PartName="/xl/worksheets/sheet66.xml" ContentType="application/vnd.openxmlformats-officedocument.spreadsheetml.worksheet+xml"/>
  <Override PartName="/xl/drawings/drawing66.xml" ContentType="application/vnd.openxmlformats-officedocument.drawing+xml"/>
  <Override PartName="/xl/worksheets/sheet6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xmlns:xr2="http://schemas.microsoft.com/office/spreadsheetml/2015/revision2" xmlns:xr6="http://schemas.microsoft.com/office/spreadsheetml/2016/revision6" xmlns:xr="http://schemas.microsoft.com/office/spreadsheetml/2014/revision" xmlns:xr10="http://schemas.microsoft.com/office/spreadsheetml/2016/revision10" mc:Ignorable="x15 xr xr6 xr10 xr2">
  <fileVersion appName="xl" lastEdited="7" lowestEdited="7" rupBuild="23127"/>
  <workbookPr updateLinks="never" codeName="ThisWorkbook" defaultThemeVersion="124226" autoCompressPictures="0"/>
  <mc:AlternateContent xmlns:mc="http://schemas.openxmlformats.org/markup-compatibility/2006">
    <mc:Choice Requires="x15">
      <x15ac:absPath xmlns:x15ac="http://schemas.microsoft.com/office/spreadsheetml/2010/11/ac" url="C:\Users\johntrin\Desktop\Travaux\Formulaire de Divulgation (Travaux)\EF_SFSE_S\Annuel\Version Publication GDIF\"/>
    </mc:Choice>
  </mc:AlternateContent>
  <workbookProtection workbookAlgorithmName="SHA-512" workbookHashValue="DR77CIiR9lqRfOtSJ9bhcza735A/hiuxF6MS3vLCL4ccWmCu+4aWaNFMIVLo0hAQHA1T9CKIqL5L1+PCdKjW7Q==" workbookSaltValue="seEHaSxCz+5zdbaOvvxtUg==" workbookSpinCount="100000" lockStructure="1"/>
  <bookViews>
    <workbookView xWindow="-120" yWindow="-120" windowWidth="38640" windowHeight="15840" tabRatio="941" activeTab="0"/>
  </bookViews>
  <sheets>
    <sheet name="Identification" sheetId="92" r:id="rId2"/>
    <sheet name="T des M - T of C" sheetId="91" r:id="rId3"/>
    <sheet name="Certification" sheetId="123" r:id="rId4"/>
    <sheet name="100" sheetId="1" r:id="rId5"/>
    <sheet name="300" sheetId="2" r:id="rId6"/>
    <sheet name="400" sheetId="79" r:id="rId7"/>
    <sheet name="500" sheetId="80" r:id="rId8"/>
    <sheet name="600" sheetId="132" r:id="rId9"/>
    <sheet name="1000" sheetId="12" r:id="rId10"/>
    <sheet name="1100" sheetId="134" r:id="rId11"/>
    <sheet name="1100.1" sheetId="94" r:id="rId12"/>
    <sheet name="1100.2" sheetId="108" r:id="rId13"/>
    <sheet name="1100.4" sheetId="125" r:id="rId14"/>
    <sheet name="1180" sheetId="122" r:id="rId15"/>
    <sheet name="1190" sheetId="89" r:id="rId16"/>
    <sheet name="1200" sheetId="20" r:id="rId17"/>
    <sheet name="1210" sheetId="107" r:id="rId18"/>
    <sheet name="1210.1" sheetId="23" r:id="rId19"/>
    <sheet name="1210.2" sheetId="76" r:id="rId20"/>
    <sheet name="1240" sheetId="95" r:id="rId21"/>
    <sheet name="1240.1" sheetId="26" r:id="rId22"/>
    <sheet name="1250" sheetId="81" r:id="rId23"/>
    <sheet name="1250.1" sheetId="24" r:id="rId24"/>
    <sheet name="1260" sheetId="25" r:id="rId25"/>
    <sheet name="1270" sheetId="27" r:id="rId26"/>
    <sheet name="1280" sheetId="86" r:id="rId27"/>
    <sheet name="1280.1" sheetId="28" r:id="rId28"/>
    <sheet name="1290" sheetId="96" r:id="rId29"/>
    <sheet name="1296" sheetId="21" r:id="rId30"/>
    <sheet name="1297" sheetId="33" r:id="rId31"/>
    <sheet name="1297.1" sheetId="34" r:id="rId32"/>
    <sheet name="1298" sheetId="29" r:id="rId33"/>
    <sheet name="1400" sheetId="31" r:id="rId34"/>
    <sheet name="1410" sheetId="32" r:id="rId35"/>
    <sheet name="1500" sheetId="87" r:id="rId36"/>
    <sheet name="1610" sheetId="98" r:id="rId37"/>
    <sheet name="1610.1" sheetId="97" r:id="rId38"/>
    <sheet name="1610.2" sheetId="42" r:id="rId39"/>
    <sheet name="1610.3" sheetId="99" r:id="rId40"/>
    <sheet name="1625" sheetId="100" r:id="rId41"/>
    <sheet name="1630" sheetId="111" r:id="rId42"/>
    <sheet name="1635" sheetId="103" r:id="rId43"/>
    <sheet name="1640" sheetId="104" r:id="rId44"/>
    <sheet name="1665" sheetId="83" r:id="rId45"/>
    <sheet name="2000" sheetId="106" r:id="rId46"/>
    <sheet name="2000.1" sheetId="35" r:id="rId47"/>
    <sheet name="2000.2" sheetId="77" r:id="rId48"/>
    <sheet name="2000.3" sheetId="78" r:id="rId49"/>
    <sheet name="2100" sheetId="36" r:id="rId50"/>
    <sheet name="2110" sheetId="101" r:id="rId51"/>
    <sheet name="2345" sheetId="9" r:id="rId52"/>
    <sheet name="2400" sheetId="102" r:id="rId53"/>
    <sheet name="2680" sheetId="38" r:id="rId54"/>
    <sheet name="2680.1" sheetId="39" r:id="rId55"/>
    <sheet name="2680.2" sheetId="82" r:id="rId56"/>
    <sheet name="3510" sheetId="43" r:id="rId57"/>
    <sheet name="3765" sheetId="37" r:id="rId58"/>
    <sheet name="4010" sheetId="6" r:id="rId59"/>
    <sheet name="4045" sheetId="44" r:id="rId60"/>
    <sheet name="4050" sheetId="5" r:id="rId61"/>
    <sheet name="4060" sheetId="4" r:id="rId62"/>
    <sheet name="4070" sheetId="47" r:id="rId63"/>
    <sheet name="4080" sheetId="48" r:id="rId64"/>
    <sheet name="4090" sheetId="75" r:id="rId65"/>
    <sheet name="4095" sheetId="121" r:id="rId66"/>
    <sheet name="5010" sheetId="124" r:id="rId67"/>
    <sheet name="Validation" sheetId="116" r:id="rId68"/>
  </sheets>
  <externalReferences>
    <externalReference r:id="rId71"/>
    <externalReference r:id="rId72"/>
    <externalReference r:id="rId73"/>
  </externalReferences>
  <definedNames>
    <definedName name="_1120_oblig_gv_can">SUM('1100'!$O$13,'1100'!$O$14,'1100'!$O$16,'1100'!$O$36,'1100'!$O$37,'1100'!$O$39,'1100'!$O$73,'1100'!$O$74,'1100'!$O$76,'1100'!$O$96,'1100'!$O$97,'1100'!$O$99,'1100'!$O$131,'1100'!$O$132,'1100'!$O$134)</definedName>
    <definedName name="_1130_oblig_gov_étrag">'1100'!$O$17,'1100'!$O$40,'1100'!$O$77,'1100'!$O$100,'1100'!$O$135</definedName>
    <definedName name="_1140_oblig_soc_can">'1100'!$O$19,'1100'!$O$42,'1100'!$O$79,'1100'!$O$102,'1100'!$O$137</definedName>
    <definedName name="_1150_oblig_soc_étrag">'1100'!$O$20,'1100'!$O$43,'1100'!$O$80,'1100'!$O$103,'1100'!$O$138</definedName>
    <definedName name="_1160_act_ord_priv">SUM('1100'!$O$22:$O$23,'1100'!$O$25:$O$26,'1100'!$O$45:$O$46,'1100'!$O$48:$O$49,'1100'!$O$82:$O$83,'1100'!$O$85:$O$86,'1100'!$O$105:$O$106,'1100'!$O$108:$O$109,'1100'!$O$140:$O$141,'1100'!$O$143:$O$144)</definedName>
    <definedName name="_1170_titres_créances">'1100'!$O$28,'1100'!$O$51,'1100'!$O$88,'1100'!$O$111,'1100'!$O$146</definedName>
    <definedName name="_1180_autres_placements">'1100'!$O$30,'1100'!$O$53,'1100'!$O$90,'1100'!$O$113,'1100'!$O$148</definedName>
    <definedName name="_1210_immeubles_repris_BRUT">'1210'!$E$99:$F$99</definedName>
    <definedName name="_1210_nb_hyp_non_résidentiel">'1210'!$D$28,'1210'!$D$63</definedName>
    <definedName name="_1210_PH_non_résidentiels">'1210'!$E$28,'1210'!$H$28,'1210'!$E$63,'1210'!$H$63</definedName>
    <definedName name="_1210_PH_non_résidentiels_90_jours">'1210'!$G$28,'1210'!$G$63</definedName>
    <definedName name="_1210_PH_résidentiels_assurés">'1210'!$E$18,'1210'!$H$18</definedName>
    <definedName name="_1210_PH_résidentiels_non_assurés">'1210'!$E$53,'1210'!$H$53</definedName>
    <definedName name="_1240_prêts_consommation_BRUT">'1240'!$C$20,'1240'!$H$20</definedName>
    <definedName name="_1250_prêts_entreprises_BRUT">'1250'!$E$89,'1250'!$K$89</definedName>
    <definedName name="_1280_prêts_inst_financières_BRUT">'1280'!$I$27,'1280'!$D$27</definedName>
    <definedName name="_1290_autres_prêts_BRUT">'1290'!$C$31,'1290'!$H$31</definedName>
    <definedName name="_2100_199_06_07">'2100'!$G$30:$H$30</definedName>
    <definedName name="_2110_199_06_07">'2110'!$G$30:$H$30</definedName>
    <definedName name="_2400_199_06_07">'2400'!$G$30:$H$30</definedName>
    <definedName name="_P100001002">'1000'!$D$10</definedName>
    <definedName name="_P100002002">'1000'!$D$11</definedName>
    <definedName name="_P100009902">'1000'!$D$12</definedName>
    <definedName name="_P100010001">'1000'!$A$16</definedName>
    <definedName name="_P100010002">'1000'!$D$16</definedName>
    <definedName name="_P100010003">'1000'!$E$16</definedName>
    <definedName name="_P100010004">'1000'!$F$16</definedName>
    <definedName name="_P100010005">'1000'!$G$16</definedName>
    <definedName name="_P100011001">'1000'!$A$17</definedName>
    <definedName name="_P100011002">'1000'!$D$17</definedName>
    <definedName name="_P100011003">'1000'!$E$17</definedName>
    <definedName name="_P100011004">'1000'!$F$17</definedName>
    <definedName name="_P100011005">'1000'!$G$17</definedName>
    <definedName name="_P100012001">'1000'!$A$18</definedName>
    <definedName name="_P100012002">'1000'!$D$18</definedName>
    <definedName name="_P100012003">'1000'!$E$18</definedName>
    <definedName name="_P100012004">'1000'!$F$18</definedName>
    <definedName name="_P100012005">'1000'!$G$18</definedName>
    <definedName name="_P100013001">'1000'!$A$19</definedName>
    <definedName name="_P100013002">'1000'!$D$19</definedName>
    <definedName name="_P100013003">'1000'!$E$19</definedName>
    <definedName name="_P100013004">'1000'!$F$19</definedName>
    <definedName name="_P100013005">'1000'!$G$19</definedName>
    <definedName name="_P100014001">'1000'!$A$20</definedName>
    <definedName name="_P100014002">'1000'!$D$20</definedName>
    <definedName name="_P100014003">'1000'!$E$20</definedName>
    <definedName name="_P100014004">'1000'!$F$20</definedName>
    <definedName name="_P100014005">'1000'!$G$20</definedName>
    <definedName name="_P100015001">'1000'!$A$21</definedName>
    <definedName name="_P100015002">'1000'!$D$21</definedName>
    <definedName name="_P100015003">'1000'!$E$21</definedName>
    <definedName name="_P100015004">'1000'!$F$21</definedName>
    <definedName name="_P100015005">'1000'!$G$21</definedName>
    <definedName name="_P100016001">'1000'!$A$22</definedName>
    <definedName name="_P100016002">'1000'!$D$22</definedName>
    <definedName name="_P100016003">'1000'!$E$22</definedName>
    <definedName name="_P100016004">'1000'!$F$22</definedName>
    <definedName name="_P100016005">'1000'!$G$22</definedName>
    <definedName name="_P100017001">'1000'!$A$23</definedName>
    <definedName name="_P100017002">'1000'!$D$23</definedName>
    <definedName name="_P100017003">'1000'!$E$23</definedName>
    <definedName name="_P100017004">'1000'!$F$23</definedName>
    <definedName name="_P100017005">'1000'!$G$23</definedName>
    <definedName name="_P100018001">'1000'!$A$24</definedName>
    <definedName name="_P100018002">'1000'!$D$24</definedName>
    <definedName name="_P100018003">'1000'!$E$24</definedName>
    <definedName name="_P100018004">'1000'!$F$24</definedName>
    <definedName name="_P100018005">'1000'!$G$24</definedName>
    <definedName name="_P100019001">'1000'!$A$25</definedName>
    <definedName name="_P100019002">'1000'!$D$25</definedName>
    <definedName name="_P100019003">'1000'!$E$25</definedName>
    <definedName name="_P100019004">'1000'!$F$25</definedName>
    <definedName name="_P100019005">'1000'!$G$25</definedName>
    <definedName name="_P100020001">'1000'!$A$28</definedName>
    <definedName name="_P100020002">'1000'!$D$28</definedName>
    <definedName name="_P100020003">'1000'!$E$28</definedName>
    <definedName name="_P100020004">'1000'!$F$28</definedName>
    <definedName name="_P100020005">'1000'!$G$28</definedName>
    <definedName name="_P100021001">'1000'!$A$29</definedName>
    <definedName name="_P100021002">'1000'!$D$29</definedName>
    <definedName name="_P100021003">'1000'!$E$29</definedName>
    <definedName name="_P100021004">'1000'!$F$29</definedName>
    <definedName name="_P100021005">'1000'!$G$29</definedName>
    <definedName name="_P100022001">'1000'!$A$30</definedName>
    <definedName name="_P100022002">'1000'!$D$30</definedName>
    <definedName name="_P100022003">'1000'!$E$30</definedName>
    <definedName name="_P100022004">'1000'!$F$30</definedName>
    <definedName name="_P100022005">'1000'!$G$30</definedName>
    <definedName name="_P100023001">'1000'!$A$31</definedName>
    <definedName name="_P100023002">'1000'!$D$31</definedName>
    <definedName name="_P100023003">'1000'!$E$31</definedName>
    <definedName name="_P100023004">'1000'!$F$31</definedName>
    <definedName name="_P100023005">'1000'!$G$31</definedName>
    <definedName name="_P100024001">'1000'!$A$32</definedName>
    <definedName name="_P100024002">'1000'!$D$32</definedName>
    <definedName name="_P100024003">'1000'!$E$32</definedName>
    <definedName name="_P100024004">'1000'!$F$32</definedName>
    <definedName name="_P100024005">'1000'!$G$32</definedName>
    <definedName name="_P100025001">'1000'!$A$33</definedName>
    <definedName name="_P100025002">'1000'!$D$33</definedName>
    <definedName name="_P100025003">'1000'!$E$33</definedName>
    <definedName name="_P100025004">'1000'!$F$33</definedName>
    <definedName name="_P100025005">'1000'!$G$33</definedName>
    <definedName name="_P100026002">'1000'!$D$34</definedName>
    <definedName name="_P100026003">'1000'!$E$34</definedName>
    <definedName name="_P100039902">'1000'!$D$35</definedName>
    <definedName name="_P100100002">'100'!$E$10</definedName>
    <definedName name="_P100112001">'100'!$E$14</definedName>
    <definedName name="_P100113001">'100'!$E$15</definedName>
    <definedName name="_P100114001">'100'!$E$16</definedName>
    <definedName name="_P100115001">'100'!$E$17</definedName>
    <definedName name="_P100116001">'100'!$E$18</definedName>
    <definedName name="_P100117001">'100'!$E$19</definedName>
    <definedName name="_P100118001">'100'!$E$20</definedName>
    <definedName name="_P100118801">'100'!$E$22</definedName>
    <definedName name="_P100119002">'100'!$E$27</definedName>
    <definedName name="_P100119902">'100'!$E$25</definedName>
    <definedName name="_P100121001">'100'!$E$30</definedName>
    <definedName name="_P100122001">'100'!$E$31</definedName>
    <definedName name="_P100123001">'100'!$E$32</definedName>
    <definedName name="_P100124001">'100'!$E$33</definedName>
    <definedName name="_P100125001">'100'!$E$34</definedName>
    <definedName name="_P100126001">'100'!$E$35</definedName>
    <definedName name="_P100127001">'100'!$E$36</definedName>
    <definedName name="_P100128001">'100'!$E$37</definedName>
    <definedName name="_P100128501">'100'!$E$38</definedName>
    <definedName name="_P100128801">'100'!$E$41</definedName>
    <definedName name="_P100129001">'100'!$E$39</definedName>
    <definedName name="_P100129902">'100'!$E$43</definedName>
    <definedName name="_P100140001">'100'!$E$46</definedName>
    <definedName name="_P100141001">'100'!$E$47</definedName>
    <definedName name="_P100149501">'100'!$E$49</definedName>
    <definedName name="_P100149902">'100'!$E$51</definedName>
    <definedName name="_P100150002">'100'!$E$64</definedName>
    <definedName name="_P100161002">'100'!$E$66</definedName>
    <definedName name="_P100162001">'100'!$E$69</definedName>
    <definedName name="_P100162501">'100'!$E$70</definedName>
    <definedName name="_P100162801">'100'!$E$72</definedName>
    <definedName name="_P100162902">'100'!$E$74</definedName>
    <definedName name="_P100163001">'100'!$E$77</definedName>
    <definedName name="_P100163501">'100'!$E$78</definedName>
    <definedName name="_P100164001">'100'!$E$79</definedName>
    <definedName name="_P100164501">'100'!$E$80</definedName>
    <definedName name="_P100165001">'100'!$E$81</definedName>
    <definedName name="_P100165501">'100'!$E$82</definedName>
    <definedName name="_P100166001">'100'!$E$83</definedName>
    <definedName name="_P100166201">'100'!$E$84</definedName>
    <definedName name="_P100166501">'100'!$E$85</definedName>
    <definedName name="_P100169902">'100'!$E$87</definedName>
    <definedName name="_P100170002">'100'!$E$89</definedName>
    <definedName name="_P100199902">'100'!$E$91</definedName>
    <definedName name="_P100199903">'100'!$G$91</definedName>
    <definedName name="_P100200001">'100'!$E$117</definedName>
    <definedName name="_P100201001">'100'!$E$118</definedName>
    <definedName name="_P100202001">'100'!$E$119</definedName>
    <definedName name="_P100209902">'100'!$E$121</definedName>
    <definedName name="_P100210001">'100'!$E$124</definedName>
    <definedName name="_P100211001">'100'!$E$125</definedName>
    <definedName name="_P100219902">'100'!$E$127</definedName>
    <definedName name="_P100220002">'100'!$E$129</definedName>
    <definedName name="_P100230501">'100'!$E$138</definedName>
    <definedName name="_P100231001">'100'!$E$139</definedName>
    <definedName name="_P100231501">'100'!$E$140</definedName>
    <definedName name="_P100232001">'100'!$E$141</definedName>
    <definedName name="_P100233501">'100'!$E$132</definedName>
    <definedName name="_P100233902">'100'!$E$135</definedName>
    <definedName name="_P100234001">'100'!$E$133</definedName>
    <definedName name="_P100234501">'100'!$E$142</definedName>
    <definedName name="_P100235001">'100'!$E$143</definedName>
    <definedName name="_P100239902">'100'!$E$145</definedName>
    <definedName name="_P100240002">'100'!$E$147</definedName>
    <definedName name="_P100252002">'100'!$E$149</definedName>
    <definedName name="_P100253002">'100'!$E$150</definedName>
    <definedName name="_P100259902">'100'!$E$152</definedName>
    <definedName name="_P100268002">'100'!$E$167</definedName>
    <definedName name="_P100268601">'100'!$E$170</definedName>
    <definedName name="_P100268801">'100'!$E$171</definedName>
    <definedName name="_P100269202">'100'!$E$173</definedName>
    <definedName name="_P100270002">'100'!$E$177</definedName>
    <definedName name="_P100271002">'100'!$E$179</definedName>
    <definedName name="_P100272502">'100'!$E$175</definedName>
    <definedName name="_P100280002">'100'!$E$181</definedName>
    <definedName name="_P100289902">'100'!$E$183</definedName>
    <definedName name="_P100289903">'100'!$G$183</definedName>
    <definedName name="_P100299902">'100'!$E$185</definedName>
    <definedName name="_P100299903">'100'!$G$185</definedName>
    <definedName name="_P1100.101001">'1100.1'!$C$11</definedName>
    <definedName name="_P1100.101002">'1100.1'!$D$11</definedName>
    <definedName name="_P1100.101003">'1100.1'!$E$11</definedName>
    <definedName name="_P1100.101004">'1100.1'!$F$11</definedName>
    <definedName name="_P1100.101005">'1100.1'!$G$11</definedName>
    <definedName name="_P1100.101006">'1100.1'!$I$11</definedName>
    <definedName name="_P1100.102001">'1100.1'!$C$12</definedName>
    <definedName name="_P1100.102002">'1100.1'!$D$12</definedName>
    <definedName name="_P1100.102003">'1100.1'!$E$12</definedName>
    <definedName name="_P1100.102004">'1100.1'!$F$12</definedName>
    <definedName name="_P1100.102005">'1100.1'!$G$12</definedName>
    <definedName name="_P1100.102006">'1100.1'!$I$12</definedName>
    <definedName name="_P1100.103001">'1100.1'!$C$14</definedName>
    <definedName name="_P1100.103002">'1100.1'!$D$14</definedName>
    <definedName name="_P1100.103003">'1100.1'!$E$14</definedName>
    <definedName name="_P1100.103004">'1100.1'!$F$14</definedName>
    <definedName name="_P1100.103005">'1100.1'!$G$14</definedName>
    <definedName name="_P1100.103006">'1100.1'!$I$14</definedName>
    <definedName name="_P1100.104001">'1100.1'!$C$15</definedName>
    <definedName name="_P1100.104002">'1100.1'!$D$15</definedName>
    <definedName name="_P1100.104003">'1100.1'!$E$15</definedName>
    <definedName name="_P1100.104004">'1100.1'!$F$15</definedName>
    <definedName name="_P1100.104005">'1100.1'!$G$15</definedName>
    <definedName name="_P1100.104006">'1100.1'!$I$15</definedName>
    <definedName name="_P1100.105001">'1100.1'!$C$17</definedName>
    <definedName name="_P1100.105002">'1100.1'!$D$17</definedName>
    <definedName name="_P1100.105003">'1100.1'!$E$17</definedName>
    <definedName name="_P1100.105004">'1100.1'!$F$17</definedName>
    <definedName name="_P1100.105005">'1100.1'!$G$17</definedName>
    <definedName name="_P1100.105006">'1100.1'!$I$17</definedName>
    <definedName name="_P1100.106001">'1100.1'!$C$18</definedName>
    <definedName name="_P1100.106002">'1100.1'!$D$18</definedName>
    <definedName name="_P1100.106003">'1100.1'!$E$18</definedName>
    <definedName name="_P1100.106004">'1100.1'!$F$18</definedName>
    <definedName name="_P1100.106005">'1100.1'!$G$18</definedName>
    <definedName name="_P1100.106006">'1100.1'!$I$18</definedName>
    <definedName name="_P1100.107001">'1100.1'!$C$20</definedName>
    <definedName name="_P1100.107002">'1100.1'!$D$20</definedName>
    <definedName name="_P1100.107003">'1100.1'!$E$20</definedName>
    <definedName name="_P1100.107004">'1100.1'!$F$20</definedName>
    <definedName name="_P1100.107005">'1100.1'!$G$20</definedName>
    <definedName name="_P1100.107006">'1100.1'!$I$20</definedName>
    <definedName name="_P1100.108001">'1100.1'!$C$21</definedName>
    <definedName name="_P1100.108002">'1100.1'!$D$21</definedName>
    <definedName name="_P1100.108003">'1100.1'!$E$21</definedName>
    <definedName name="_P1100.108004">'1100.1'!$F$21</definedName>
    <definedName name="_P1100.108005">'1100.1'!$G$21</definedName>
    <definedName name="_P1100.108006">'1100.1'!$I$21</definedName>
    <definedName name="_P1100.109001">'1100.1'!$C$23</definedName>
    <definedName name="_P1100.109002">'1100.1'!$D$23</definedName>
    <definedName name="_P1100.109003">'1100.1'!$E$23</definedName>
    <definedName name="_P1100.109004">'1100.1'!$F$23</definedName>
    <definedName name="_P1100.109005">'1100.1'!$G$23</definedName>
    <definedName name="_P1100.109006">'1100.1'!$I$23</definedName>
    <definedName name="_P1100.110001">'1100.1'!$C$24</definedName>
    <definedName name="_P1100.110002">'1100.1'!$D$24</definedName>
    <definedName name="_P1100.110003">'1100.1'!$E$24</definedName>
    <definedName name="_P1100.110004">'1100.1'!$F$24</definedName>
    <definedName name="_P1100.110005">'1100.1'!$G$24</definedName>
    <definedName name="_P1100.110006">'1100.1'!$I$24</definedName>
    <definedName name="_P1100.111001">'1100.1'!$C$26</definedName>
    <definedName name="_P1100.111002">'1100.1'!$D$26</definedName>
    <definedName name="_P1100.111003">'1100.1'!$E$26</definedName>
    <definedName name="_P1100.111004">'1100.1'!$F$26</definedName>
    <definedName name="_P1100.111005">'1100.1'!$G$26</definedName>
    <definedName name="_P1100.111006">'1100.1'!$I$26</definedName>
    <definedName name="_P1100.112001">'1100.1'!$C$28</definedName>
    <definedName name="_P1100.112002">'1100.1'!$D$28</definedName>
    <definedName name="_P1100.112003">'1100.1'!$E$28</definedName>
    <definedName name="_P1100.112004">'1100.1'!$F$28</definedName>
    <definedName name="_P1100.112005">'1100.1'!$G$28</definedName>
    <definedName name="_P1100.112006">'1100.1'!$I$28</definedName>
    <definedName name="_P1100.119901">'1100.1'!$C$29</definedName>
    <definedName name="_P1100.119902">'1100.1'!$D$29</definedName>
    <definedName name="_P1100.119903">'1100.1'!$E$29</definedName>
    <definedName name="_P1100.119904">'1100.1'!$F$29</definedName>
    <definedName name="_P1100.119905">'1100.1'!$G$29</definedName>
    <definedName name="_P1100.119906">'1100.1'!$I$29</definedName>
    <definedName name="_P1100.121007">'1100.1'!$C$43</definedName>
    <definedName name="_P1100.121008">'1100.1'!$D$43</definedName>
    <definedName name="_P1100.121009">'1100.1'!$E$43</definedName>
    <definedName name="_P1100.121010">'1100.1'!$F$43</definedName>
    <definedName name="_P1100.121011">'1100.1'!$G$43</definedName>
    <definedName name="_P1100.121012">'1100.1'!$H$43</definedName>
    <definedName name="_P1100.121013">'1100.1'!$I$43</definedName>
    <definedName name="_P1100.122007">'1100.1'!$C$44</definedName>
    <definedName name="_P1100.122008">'1100.1'!$D$44</definedName>
    <definedName name="_P1100.122009">'1100.1'!$E$44</definedName>
    <definedName name="_P1100.122010">'1100.1'!$F$44</definedName>
    <definedName name="_P1100.122011">'1100.1'!$G$44</definedName>
    <definedName name="_P1100.122012">'1100.1'!$H$44</definedName>
    <definedName name="_P1100.122013">'1100.1'!$I$44</definedName>
    <definedName name="_P1100.123007">'1100.1'!$C$46</definedName>
    <definedName name="_P1100.123008">'1100.1'!$D$46</definedName>
    <definedName name="_P1100.123009">'1100.1'!$E$46</definedName>
    <definedName name="_P1100.123010">'1100.1'!$F$46</definedName>
    <definedName name="_P1100.123011">'1100.1'!$G$46</definedName>
    <definedName name="_P1100.123012">'1100.1'!$H$46</definedName>
    <definedName name="_P1100.123013">'1100.1'!$I$46</definedName>
    <definedName name="_P1100.124007">'1100.1'!$C$47</definedName>
    <definedName name="_P1100.124008">'1100.1'!$D$47</definedName>
    <definedName name="_P1100.124009">'1100.1'!$E$47</definedName>
    <definedName name="_P1100.124010">'1100.1'!$F$47</definedName>
    <definedName name="_P1100.124011">'1100.1'!$G$47</definedName>
    <definedName name="_P1100.124012">'1100.1'!$H$47</definedName>
    <definedName name="_P1100.124013">'1100.1'!$I$47</definedName>
    <definedName name="_P1100.125007">'1100.1'!$C$49</definedName>
    <definedName name="_P1100.125008">'1100.1'!$D$49</definedName>
    <definedName name="_P1100.125009">'1100.1'!$E$49</definedName>
    <definedName name="_P1100.125010">'1100.1'!$F$49</definedName>
    <definedName name="_P1100.125011">'1100.1'!$G$49</definedName>
    <definedName name="_P1100.125012">'1100.1'!$H$49</definedName>
    <definedName name="_P1100.125013">'1100.1'!$I$49</definedName>
    <definedName name="_P1100.126007">'1100.1'!$C$50</definedName>
    <definedName name="_P1100.126008">'1100.1'!$D$50</definedName>
    <definedName name="_P1100.126009">'1100.1'!$E$50</definedName>
    <definedName name="_P1100.126010">'1100.1'!$F$50</definedName>
    <definedName name="_P1100.126011">'1100.1'!$G$50</definedName>
    <definedName name="_P1100.126012">'1100.1'!$H$50</definedName>
    <definedName name="_P1100.126013">'1100.1'!$I$50</definedName>
    <definedName name="_P1100.127007">'1100.1'!$C$52</definedName>
    <definedName name="_P1100.127008">'1100.1'!$D$52</definedName>
    <definedName name="_P1100.127009">'1100.1'!$E$52</definedName>
    <definedName name="_P1100.127010">'1100.1'!$F$52</definedName>
    <definedName name="_P1100.127011">'1100.1'!$G$52</definedName>
    <definedName name="_P1100.127012">'1100.1'!$H$52</definedName>
    <definedName name="_P1100.127013">'1100.1'!$I$52</definedName>
    <definedName name="_P1100.128007">'1100.1'!$C$53</definedName>
    <definedName name="_P1100.128008">'1100.1'!$D$53</definedName>
    <definedName name="_P1100.128009">'1100.1'!$E$53</definedName>
    <definedName name="_P1100.128010">'1100.1'!$F$53</definedName>
    <definedName name="_P1100.128011">'1100.1'!$G$53</definedName>
    <definedName name="_P1100.128012">'1100.1'!$H$53</definedName>
    <definedName name="_P1100.128013">'1100.1'!$I$53</definedName>
    <definedName name="_P1100.129007">'1100.1'!$C$55</definedName>
    <definedName name="_P1100.129008">'1100.1'!$D$55</definedName>
    <definedName name="_P1100.129009">'1100.1'!$E$55</definedName>
    <definedName name="_P1100.129010">'1100.1'!$F$55</definedName>
    <definedName name="_P1100.129011">'1100.1'!$G$55</definedName>
    <definedName name="_P1100.129012">'1100.1'!$H$55</definedName>
    <definedName name="_P1100.129013">'1100.1'!$I$55</definedName>
    <definedName name="_P1100.130007">'1100.1'!$C$56</definedName>
    <definedName name="_P1100.130008">'1100.1'!$D$56</definedName>
    <definedName name="_P1100.130009">'1100.1'!$E$56</definedName>
    <definedName name="_P1100.130010">'1100.1'!$F$56</definedName>
    <definedName name="_P1100.130011">'1100.1'!$G$56</definedName>
    <definedName name="_P1100.130012">'1100.1'!$H$56</definedName>
    <definedName name="_P1100.130013">'1100.1'!$I$56</definedName>
    <definedName name="_P1100.131007">'1100.1'!$C$58</definedName>
    <definedName name="_P1100.131008">'1100.1'!$D$58</definedName>
    <definedName name="_P1100.131009">'1100.1'!$E$58</definedName>
    <definedName name="_P1100.131010">'1100.1'!$F$58</definedName>
    <definedName name="_P1100.131011">'1100.1'!$G$58</definedName>
    <definedName name="_P1100.131012">'1100.1'!$H$58</definedName>
    <definedName name="_P1100.131013">'1100.1'!$I$58</definedName>
    <definedName name="_P1100.132007">'1100.1'!$C$60</definedName>
    <definedName name="_P1100.132008">'1100.1'!$D$60</definedName>
    <definedName name="_P1100.132009">'1100.1'!$E$60</definedName>
    <definedName name="_P1100.132010">'1100.1'!$F$60</definedName>
    <definedName name="_P1100.132011">'1100.1'!$G$60</definedName>
    <definedName name="_P1100.132012">'1100.1'!$H$60</definedName>
    <definedName name="_P1100.132013">'1100.1'!$I$60</definedName>
    <definedName name="_P1100.139907">'1100.1'!$C$61</definedName>
    <definedName name="_P1100.139908">'1100.1'!$D$61</definedName>
    <definedName name="_P1100.139909">'1100.1'!$E$61</definedName>
    <definedName name="_P1100.139910">'1100.1'!$F$61</definedName>
    <definedName name="_P1100.139911">'1100.1'!$G$61</definedName>
    <definedName name="_P1100.139912">'1100.1'!$H$61</definedName>
    <definedName name="_P1100.139913">'1100.1'!$I$61</definedName>
    <definedName name="_P1100.149913">'1100.1'!$I$62</definedName>
    <definedName name="_P1100.201001">'1100.2'!$D$10</definedName>
    <definedName name="_P1100.201002">'1100.2'!$E$10</definedName>
    <definedName name="_P1100.201003">'1100.2'!$F$10</definedName>
    <definedName name="_P1100.201004">'1100.2'!$G$10</definedName>
    <definedName name="_P1100.201005">'1100.2'!$H$10</definedName>
    <definedName name="_P1100.201006">'1100.2'!$I$10</definedName>
    <definedName name="_P1100.201007">'1100.2'!$C$23</definedName>
    <definedName name="_P1100.201008">'1100.2'!$D$23</definedName>
    <definedName name="_P1100.201009">'1100.2'!$E$23</definedName>
    <definedName name="_P1100.201010">'1100.2'!$F$23</definedName>
    <definedName name="_P1100.201011">'1100.2'!$G$23</definedName>
    <definedName name="_P1100.201012">'1100.2'!$H$23</definedName>
    <definedName name="_P1100.201013">'1100.2'!$I$23</definedName>
    <definedName name="_P1100.201020">'1100.2'!$B$10</definedName>
    <definedName name="_P1100.201021">'1100.2'!$B$23</definedName>
    <definedName name="_P1100.202001">'1100.2'!$D$11</definedName>
    <definedName name="_P1100.202002">'1100.2'!$E$11</definedName>
    <definedName name="_P1100.202003">'1100.2'!$F$11</definedName>
    <definedName name="_P1100.202004">'1100.2'!$G$11</definedName>
    <definedName name="_P1100.202005">'1100.2'!$H$11</definedName>
    <definedName name="_P1100.202006">'1100.2'!$I$11</definedName>
    <definedName name="_P1100.202007">'1100.2'!$C$24</definedName>
    <definedName name="_P1100.202008">'1100.2'!$D$24</definedName>
    <definedName name="_P1100.202009">'1100.2'!$E$24</definedName>
    <definedName name="_P1100.202010">'1100.2'!$F$24</definedName>
    <definedName name="_P1100.202011">'1100.2'!$G$24</definedName>
    <definedName name="_P1100.202012">'1100.2'!$H$24</definedName>
    <definedName name="_P1100.202013">'1100.2'!$I$24</definedName>
    <definedName name="_P1100.202020">'1100.2'!$B$11</definedName>
    <definedName name="_P1100.202021">'1100.2'!$B$24</definedName>
    <definedName name="_P1100.203001">'1100.2'!$D$12</definedName>
    <definedName name="_P1100.203002">'1100.2'!$E$12</definedName>
    <definedName name="_P1100.203003">'1100.2'!$F$12</definedName>
    <definedName name="_P1100.203004">'1100.2'!$G$12</definedName>
    <definedName name="_P1100.203005">'1100.2'!$H$12</definedName>
    <definedName name="_P1100.203006">'1100.2'!$I$12</definedName>
    <definedName name="_P1100.203007">'1100.2'!$C$25</definedName>
    <definedName name="_P1100.203008">'1100.2'!$D$25</definedName>
    <definedName name="_P1100.203009">'1100.2'!$E$25</definedName>
    <definedName name="_P1100.203010">'1100.2'!$F$25</definedName>
    <definedName name="_P1100.203011">'1100.2'!$G$25</definedName>
    <definedName name="_P1100.203012">'1100.2'!$H$25</definedName>
    <definedName name="_P1100.203013">'1100.2'!$I$25</definedName>
    <definedName name="_P1100.203020">'1100.2'!$B$12</definedName>
    <definedName name="_P1100.203021">'1100.2'!$B$25</definedName>
    <definedName name="_P1100.204001">'1100.2'!$D$13</definedName>
    <definedName name="_P1100.204002">'1100.2'!$E$13</definedName>
    <definedName name="_P1100.204003">'1100.2'!$F$13</definedName>
    <definedName name="_P1100.204004">'1100.2'!$G$13</definedName>
    <definedName name="_P1100.204005">'1100.2'!$H$13</definedName>
    <definedName name="_P1100.204006">'1100.2'!$I$13</definedName>
    <definedName name="_P1100.204007">'1100.2'!$C$26</definedName>
    <definedName name="_P1100.204008">'1100.2'!$D$26</definedName>
    <definedName name="_P1100.204009">'1100.2'!$E$26</definedName>
    <definedName name="_P1100.204010">'1100.2'!$F$26</definedName>
    <definedName name="_P1100.204011">'1100.2'!$G$26</definedName>
    <definedName name="_P1100.204012">'1100.2'!$H$26</definedName>
    <definedName name="_P1100.204013">'1100.2'!$I$26</definedName>
    <definedName name="_P1100.204020">'1100.2'!$B$13</definedName>
    <definedName name="_P1100.204021">'1100.2'!$B$26</definedName>
    <definedName name="_P1100.205001">'1100.2'!$D$14</definedName>
    <definedName name="_P1100.205002">'1100.2'!$E$14</definedName>
    <definedName name="_P1100.205003">'1100.2'!$F$14</definedName>
    <definedName name="_P1100.205004">'1100.2'!$G$14</definedName>
    <definedName name="_P1100.205005">'1100.2'!$H$14</definedName>
    <definedName name="_P1100.205006">'1100.2'!$I$14</definedName>
    <definedName name="_P1100.205007">'1100.2'!$C$27</definedName>
    <definedName name="_P1100.205008">'1100.2'!$D$27</definedName>
    <definedName name="_P1100.205009">'1100.2'!$E$27</definedName>
    <definedName name="_P1100.205010">'1100.2'!$F$27</definedName>
    <definedName name="_P1100.205011">'1100.2'!$G$27</definedName>
    <definedName name="_P1100.205012">'1100.2'!$H$27</definedName>
    <definedName name="_P1100.205013">'1100.2'!$I$27</definedName>
    <definedName name="_P1100.205020">'1100.2'!$B$14</definedName>
    <definedName name="_P1100.205021">'1100.2'!$B$27</definedName>
    <definedName name="_P1100.206001">'1100.2'!$D$15</definedName>
    <definedName name="_P1100.206002">'1100.2'!$E$15</definedName>
    <definedName name="_P1100.206003">'1100.2'!$F$15</definedName>
    <definedName name="_P1100.206004">'1100.2'!$G$15</definedName>
    <definedName name="_P1100.206005">'1100.2'!$H$15</definedName>
    <definedName name="_P1100.206006">'1100.2'!$I$15</definedName>
    <definedName name="_P1100.206007">'1100.2'!$C$28</definedName>
    <definedName name="_P1100.206008">'1100.2'!$D$28</definedName>
    <definedName name="_P1100.206009">'1100.2'!$E$28</definedName>
    <definedName name="_P1100.206010">'1100.2'!$F$28</definedName>
    <definedName name="_P1100.206011">'1100.2'!$G$28</definedName>
    <definedName name="_P1100.206012">'1100.2'!$H$28</definedName>
    <definedName name="_P1100.206013">'1100.2'!$I$28</definedName>
    <definedName name="_P1100.206020">'1100.2'!$B$15</definedName>
    <definedName name="_P1100.206021">'1100.2'!$B$28</definedName>
    <definedName name="_P1100.207001">'1100.2'!$D$16</definedName>
    <definedName name="_P1100.207002">'1100.2'!$E$16</definedName>
    <definedName name="_P1100.207003">'1100.2'!$F$16</definedName>
    <definedName name="_P1100.207004">'1100.2'!$G$16</definedName>
    <definedName name="_P1100.207005">'1100.2'!$H$16</definedName>
    <definedName name="_P1100.207006">'1100.2'!$I$16</definedName>
    <definedName name="_P1100.207007">'1100.2'!$C$29</definedName>
    <definedName name="_P1100.207008">'1100.2'!$D$29</definedName>
    <definedName name="_P1100.207009">'1100.2'!$E$29</definedName>
    <definedName name="_P1100.207010">'1100.2'!$F$29</definedName>
    <definedName name="_P1100.207011">'1100.2'!$G$29</definedName>
    <definedName name="_P1100.207012">'1100.2'!$H$29</definedName>
    <definedName name="_P1100.207013">'1100.2'!$I$29</definedName>
    <definedName name="_P1100.207020">'1100.2'!$B$16</definedName>
    <definedName name="_P1100.207021">'1100.2'!$B$29</definedName>
    <definedName name="_P1100.208001">'1100.2'!$D$17</definedName>
    <definedName name="_P1100.208002">'1100.2'!$E$17</definedName>
    <definedName name="_P1100.208003">'1100.2'!$F$17</definedName>
    <definedName name="_P1100.208004">'1100.2'!$G$17</definedName>
    <definedName name="_P1100.208005">'1100.2'!$H$17</definedName>
    <definedName name="_P1100.208006">'1100.2'!$I$17</definedName>
    <definedName name="_P1100.208007">'1100.2'!$C$30</definedName>
    <definedName name="_P1100.208008">'1100.2'!$D$30</definedName>
    <definedName name="_P1100.208009">'1100.2'!$E$30</definedName>
    <definedName name="_P1100.208010">'1100.2'!$F$30</definedName>
    <definedName name="_P1100.208011">'1100.2'!$G$30</definedName>
    <definedName name="_P1100.208012">'1100.2'!$H$30</definedName>
    <definedName name="_P1100.208013">'1100.2'!$I$30</definedName>
    <definedName name="_P1100.208020">'1100.2'!$B$17</definedName>
    <definedName name="_P1100.208021">'1100.2'!$B$30</definedName>
    <definedName name="_P1100.209001">'1100.2'!$D$18</definedName>
    <definedName name="_P1100.209002">'1100.2'!$E$18</definedName>
    <definedName name="_P1100.209003">'1100.2'!$F$18</definedName>
    <definedName name="_P1100.209004">'1100.2'!$G$18</definedName>
    <definedName name="_P1100.209005">'1100.2'!$H$18</definedName>
    <definedName name="_P1100.209006">'1100.2'!$I$18</definedName>
    <definedName name="_P1100.209007">'1100.2'!$C$31</definedName>
    <definedName name="_P1100.209008">'1100.2'!$D$31</definedName>
    <definedName name="_P1100.209009">'1100.2'!$E$31</definedName>
    <definedName name="_P1100.209010">'1100.2'!$F$31</definedName>
    <definedName name="_P1100.209011">'1100.2'!$G$31</definedName>
    <definedName name="_P1100.209012">'1100.2'!$H$31</definedName>
    <definedName name="_P1100.209013">'1100.2'!$I$31</definedName>
    <definedName name="_P1100.209020">'1100.2'!$B$18</definedName>
    <definedName name="_P1100.209021">'1100.2'!$B$31</definedName>
    <definedName name="_P1100.210001">'1100.2'!$D$19</definedName>
    <definedName name="_P1100.210002">'1100.2'!$E$19</definedName>
    <definedName name="_P1100.210003">'1100.2'!$F$19</definedName>
    <definedName name="_P1100.210004">'1100.2'!$G$19</definedName>
    <definedName name="_P1100.210005">'1100.2'!$H$19</definedName>
    <definedName name="_P1100.210006">'1100.2'!$I$19</definedName>
    <definedName name="_P1100.210007">'1100.2'!$C$32</definedName>
    <definedName name="_P1100.210008">'1100.2'!$D$32</definedName>
    <definedName name="_P1100.210009">'1100.2'!$E$32</definedName>
    <definedName name="_P1100.210010">'1100.2'!$F$32</definedName>
    <definedName name="_P1100.210011">'1100.2'!$G$32</definedName>
    <definedName name="_P1100.210012">'1100.2'!$H$32</definedName>
    <definedName name="_P1100.210013">'1100.2'!$I$32</definedName>
    <definedName name="_P1100.210020">'1100.2'!$B$19</definedName>
    <definedName name="_P1100.210021">'1100.2'!$B$32</definedName>
    <definedName name="_P1100.219901">'1100.2'!$D$20</definedName>
    <definedName name="_P1100.219902">'1100.2'!$E$20</definedName>
    <definedName name="_P1100.219903">'1100.2'!$F$20</definedName>
    <definedName name="_P1100.219904">'1100.2'!$G$20</definedName>
    <definedName name="_P1100.219905">'1100.2'!$H$20</definedName>
    <definedName name="_P1100.219906">'1100.2'!$I$20</definedName>
    <definedName name="_P1100.219907">'1100.2'!$C$33</definedName>
    <definedName name="_P1100.219908">'1100.2'!$D$33</definedName>
    <definedName name="_P1100.219909">'1100.2'!$E$33</definedName>
    <definedName name="_P1100.219910">'1100.2'!$F$33</definedName>
    <definedName name="_P1100.219911">'1100.2'!$G$33</definedName>
    <definedName name="_P1100.219912">'1100.2'!$H$33</definedName>
    <definedName name="_P1100.219913">'1100.2'!$I$33</definedName>
    <definedName name="_P1100.229913">'1100.2'!$I$34</definedName>
    <definedName name="_P1100.401002">'1100.4'!$C$13</definedName>
    <definedName name="_P1100.401003">'1100.4'!$D$13</definedName>
    <definedName name="_P1100.401004">'1100.4'!$E$13</definedName>
    <definedName name="_P1100.401005">'1100.4'!$F$13</definedName>
    <definedName name="_P1100.401006">'1100.4'!$G$13</definedName>
    <definedName name="_P1100.401007">'1100.4'!$H$13</definedName>
    <definedName name="_P1100.401008">'1100.4'!$I$13</definedName>
    <definedName name="_P1100.401009">'1100.4'!$J$13</definedName>
    <definedName name="_P1100.401010">'1100.4'!$K$13</definedName>
    <definedName name="_P1100.401011">'1100.4'!$L$13</definedName>
    <definedName name="_P1100.401012">'1100.4'!$M$13</definedName>
    <definedName name="_P1100.401013">'1100.4'!$N$13</definedName>
    <definedName name="_P1100.401014">'1100.4'!$O$13</definedName>
    <definedName name="_P1100.402002">'1100.4'!$C$14</definedName>
    <definedName name="_P1100.402003">'1100.4'!$D$14</definedName>
    <definedName name="_P1100.402004">'1100.4'!$E$14</definedName>
    <definedName name="_P1100.402005">'1100.4'!$F$14</definedName>
    <definedName name="_P1100.402006">'1100.4'!$G$14</definedName>
    <definedName name="_P1100.402007">'1100.4'!$H$14</definedName>
    <definedName name="_P1100.402008">'1100.4'!$I$14</definedName>
    <definedName name="_P1100.402009">'1100.4'!$J$14</definedName>
    <definedName name="_P1100.402010">'1100.4'!$K$14</definedName>
    <definedName name="_P1100.402011">'1100.4'!$L$14</definedName>
    <definedName name="_P1100.402012">'1100.4'!$M$14</definedName>
    <definedName name="_P1100.402013">'1100.4'!$N$14</definedName>
    <definedName name="_P1100.402014">'1100.4'!$O$14</definedName>
    <definedName name="_P1100.403002">'1100.4'!$C$15</definedName>
    <definedName name="_P1100.403003">'1100.4'!$D$15</definedName>
    <definedName name="_P1100.403004">'1100.4'!$E$15</definedName>
    <definedName name="_P1100.403005">'1100.4'!$F$15</definedName>
    <definedName name="_P1100.403006">'1100.4'!$G$15</definedName>
    <definedName name="_P1100.403007">'1100.4'!$H$15</definedName>
    <definedName name="_P1100.403008">'1100.4'!$I$15</definedName>
    <definedName name="_P1100.403009">'1100.4'!$J$15</definedName>
    <definedName name="_P1100.403010">'1100.4'!$K$15</definedName>
    <definedName name="_P1100.403011">'1100.4'!$L$15</definedName>
    <definedName name="_P1100.403012">'1100.4'!$M$15</definedName>
    <definedName name="_P1100.403013">'1100.4'!$N$15</definedName>
    <definedName name="_P1100.403014">'1100.4'!$O$15</definedName>
    <definedName name="_P1100.404002">'1100.4'!$C$16</definedName>
    <definedName name="_P1100.404003">'1100.4'!$D$16</definedName>
    <definedName name="_P1100.404004">'1100.4'!$E$16</definedName>
    <definedName name="_P1100.404005">'1100.4'!$F$16</definedName>
    <definedName name="_P1100.404006">'1100.4'!$G$16</definedName>
    <definedName name="_P1100.404007">'1100.4'!$H$16</definedName>
    <definedName name="_P1100.404008">'1100.4'!$I$16</definedName>
    <definedName name="_P1100.404009">'1100.4'!$J$16</definedName>
    <definedName name="_P1100.404010">'1100.4'!$K$16</definedName>
    <definedName name="_P1100.404011">'1100.4'!$L$16</definedName>
    <definedName name="_P1100.404012">'1100.4'!$M$16</definedName>
    <definedName name="_P1100.404013">'1100.4'!$N$16</definedName>
    <definedName name="_P1100.404014">'1100.4'!$O$16</definedName>
    <definedName name="_P1100.405002">'1100.4'!$C$18</definedName>
    <definedName name="_P1100.405003">'1100.4'!$D$18</definedName>
    <definedName name="_P1100.405004">'1100.4'!$E$18</definedName>
    <definedName name="_P1100.405005">'1100.4'!$F$18</definedName>
    <definedName name="_P1100.405006">'1100.4'!$G$18</definedName>
    <definedName name="_P1100.405007">'1100.4'!$H$18</definedName>
    <definedName name="_P1100.405008">'1100.4'!$I$18</definedName>
    <definedName name="_P1100.405009">'1100.4'!$J$18</definedName>
    <definedName name="_P1100.405010">'1100.4'!$K$18</definedName>
    <definedName name="_P1100.405011">'1100.4'!$L$18</definedName>
    <definedName name="_P1100.405012">'1100.4'!$M$18</definedName>
    <definedName name="_P1100.405013">'1100.4'!$N$18</definedName>
    <definedName name="_P1100.405014">'1100.4'!$O$18</definedName>
    <definedName name="_P1100.406002">'1100.4'!$C$19</definedName>
    <definedName name="_P1100.406003">'1100.4'!$D$19</definedName>
    <definedName name="_P1100.406004">'1100.4'!$E$19</definedName>
    <definedName name="_P1100.406005">'1100.4'!$F$19</definedName>
    <definedName name="_P1100.406006">'1100.4'!$G$19</definedName>
    <definedName name="_P1100.406007">'1100.4'!$H$19</definedName>
    <definedName name="_P1100.406008">'1100.4'!$I$19</definedName>
    <definedName name="_P1100.406009">'1100.4'!$J$19</definedName>
    <definedName name="_P1100.406010">'1100.4'!$K$19</definedName>
    <definedName name="_P1100.406011">'1100.4'!$L$19</definedName>
    <definedName name="_P1100.406012">'1100.4'!$M$19</definedName>
    <definedName name="_P1100.406013">'1100.4'!$N$19</definedName>
    <definedName name="_P1100.406014">'1100.4'!$O$19</definedName>
    <definedName name="_P1100.407002">'1100.4'!$C$21</definedName>
    <definedName name="_P1100.407003">'1100.4'!$D$21</definedName>
    <definedName name="_P1100.407004">'1100.4'!$E$21</definedName>
    <definedName name="_P1100.407005">'1100.4'!$F$21</definedName>
    <definedName name="_P1100.407006">'1100.4'!$G$21</definedName>
    <definedName name="_P1100.407007">'1100.4'!$H$21</definedName>
    <definedName name="_P1100.407008">'1100.4'!$I$21</definedName>
    <definedName name="_P1100.407009">'1100.4'!$J$21</definedName>
    <definedName name="_P1100.407010">'1100.4'!$K$21</definedName>
    <definedName name="_P1100.407011">'1100.4'!$L$21</definedName>
    <definedName name="_P1100.407012">'1100.4'!$M$21</definedName>
    <definedName name="_P1100.407013">'1100.4'!$N$21</definedName>
    <definedName name="_P1100.407014">'1100.4'!$O$21</definedName>
    <definedName name="_P1100.408002">'1100.4'!$C$22</definedName>
    <definedName name="_P1100.408003">'1100.4'!$D$22</definedName>
    <definedName name="_P1100.408004">'1100.4'!$E$22</definedName>
    <definedName name="_P1100.408005">'1100.4'!$F$22</definedName>
    <definedName name="_P1100.408006">'1100.4'!$G$22</definedName>
    <definedName name="_P1100.408007">'1100.4'!$H$22</definedName>
    <definedName name="_P1100.408008">'1100.4'!$I$22</definedName>
    <definedName name="_P1100.408009">'1100.4'!$J$22</definedName>
    <definedName name="_P1100.408010">'1100.4'!$K$22</definedName>
    <definedName name="_P1100.408011">'1100.4'!$L$22</definedName>
    <definedName name="_P1100.408012">'1100.4'!$M$22</definedName>
    <definedName name="_P1100.408013">'1100.4'!$N$22</definedName>
    <definedName name="_P1100.408014">'1100.4'!$O$22</definedName>
    <definedName name="_P1100.409002">'1100.4'!$C$24</definedName>
    <definedName name="_P1100.409003">'1100.4'!$D$24</definedName>
    <definedName name="_P1100.409004">'1100.4'!$E$24</definedName>
    <definedName name="_P1100.409005">'1100.4'!$F$24</definedName>
    <definedName name="_P1100.409006">'1100.4'!$G$24</definedName>
    <definedName name="_P1100.409007">'1100.4'!$H$24</definedName>
    <definedName name="_P1100.409008">'1100.4'!$I$24</definedName>
    <definedName name="_P1100.409009">'1100.4'!$J$24</definedName>
    <definedName name="_P1100.409010">'1100.4'!$K$24</definedName>
    <definedName name="_P1100.409011">'1100.4'!$L$24</definedName>
    <definedName name="_P1100.409012">'1100.4'!$M$24</definedName>
    <definedName name="_P1100.409013">'1100.4'!$N$24</definedName>
    <definedName name="_P1100.409014">'1100.4'!$O$24</definedName>
    <definedName name="_P1100.410002">'1100.4'!$C$25</definedName>
    <definedName name="_P1100.410003">'1100.4'!$D$25</definedName>
    <definedName name="_P1100.410004">'1100.4'!$E$25</definedName>
    <definedName name="_P1100.410005">'1100.4'!$F$25</definedName>
    <definedName name="_P1100.410006">'1100.4'!$G$25</definedName>
    <definedName name="_P1100.410007">'1100.4'!$H$25</definedName>
    <definedName name="_P1100.410008">'1100.4'!$I$25</definedName>
    <definedName name="_P1100.410009">'1100.4'!$J$25</definedName>
    <definedName name="_P1100.410010">'1100.4'!$K$25</definedName>
    <definedName name="_P1100.410011">'1100.4'!$L$25</definedName>
    <definedName name="_P1100.410012">'1100.4'!$M$25</definedName>
    <definedName name="_P1100.410013">'1100.4'!$N$25</definedName>
    <definedName name="_P1100.410014">'1100.4'!$O$25</definedName>
    <definedName name="_P1100.411002">'1100.4'!$C$27</definedName>
    <definedName name="_P1100.411003">'1100.4'!$D$27</definedName>
    <definedName name="_P1100.411004">'1100.4'!$E$27</definedName>
    <definedName name="_P1100.411005">'1100.4'!$F$27</definedName>
    <definedName name="_P1100.411006">'1100.4'!$G$27</definedName>
    <definedName name="_P1100.411007">'1100.4'!$H$27</definedName>
    <definedName name="_P1100.411008">'1100.4'!$I$27</definedName>
    <definedName name="_P1100.411009">'1100.4'!$J$27</definedName>
    <definedName name="_P1100.411010">'1100.4'!$K$27</definedName>
    <definedName name="_P1100.411011">'1100.4'!$L$27</definedName>
    <definedName name="_P1100.411012">'1100.4'!$M$27</definedName>
    <definedName name="_P1100.411013">'1100.4'!$N$27</definedName>
    <definedName name="_P1100.411014">'1100.4'!$O$27</definedName>
    <definedName name="_P1100.412002">'1100.4'!$C$29</definedName>
    <definedName name="_P1100.412003">'1100.4'!$D$29</definedName>
    <definedName name="_P1100.412004">'1100.4'!$E$29</definedName>
    <definedName name="_P1100.412005">'1100.4'!$F$29</definedName>
    <definedName name="_P1100.412006">'1100.4'!$G$29</definedName>
    <definedName name="_P1100.412007">'1100.4'!$H$29</definedName>
    <definedName name="_P1100.412008">'1100.4'!$I$29</definedName>
    <definedName name="_P1100.412009">'1100.4'!$J$29</definedName>
    <definedName name="_P1100.412010">'1100.4'!$K$29</definedName>
    <definedName name="_P1100.412011">'1100.4'!$L$29</definedName>
    <definedName name="_P1100.412012">'1100.4'!$M$29</definedName>
    <definedName name="_P1100.412013">'1100.4'!$N$29</definedName>
    <definedName name="_P1100.412014">'1100.4'!$O$29</definedName>
    <definedName name="_P1100.419902">'1100.4'!$C$31</definedName>
    <definedName name="_P1100.419903">'1100.4'!$D$31</definedName>
    <definedName name="_P1100.419904">'1100.4'!$E$31</definedName>
    <definedName name="_P1100.419905">'1100.4'!$F$31</definedName>
    <definedName name="_P1100.419906">'1100.4'!$G$31</definedName>
    <definedName name="_P1100.419907">'1100.4'!$H$31</definedName>
    <definedName name="_P1100.419908">'1100.4'!$I$31</definedName>
    <definedName name="_P1100.419909">'1100.4'!$J$31</definedName>
    <definedName name="_P1100.419910">'1100.4'!$K$31</definedName>
    <definedName name="_P1100.419911">'1100.4'!$L$31</definedName>
    <definedName name="_P1100.419912">'1100.4'!$M$31</definedName>
    <definedName name="_P1100.419913">'1100.4'!$N$31</definedName>
    <definedName name="_P1100.419914">'1100.4'!$O$31</definedName>
    <definedName name="_P110001101">'1100'!$C$13</definedName>
    <definedName name="_P110001102">'1100'!$D$13</definedName>
    <definedName name="_P110001103">'1100'!$E$13</definedName>
    <definedName name="_P110001104">'1100'!$F$13</definedName>
    <definedName name="_P110001105">'1100'!$G$13</definedName>
    <definedName name="_P110001106">'1100'!$H$13</definedName>
    <definedName name="_P110001107">'1100'!$I$13</definedName>
    <definedName name="_P110001108">'1100'!$J$13</definedName>
    <definedName name="_P110001109">'1100'!$K$13</definedName>
    <definedName name="_P110001110">'1100'!$L$13</definedName>
    <definedName name="_P110001111">'1100'!$M$13</definedName>
    <definedName name="_P110001112">'1100'!$N$13</definedName>
    <definedName name="_P110001113">'1100'!$O$13</definedName>
    <definedName name="_P110001114">'1100'!$P$13</definedName>
    <definedName name="_P110001115">'1100'!$Q$13</definedName>
    <definedName name="_P110001201">'1100'!$C$36</definedName>
    <definedName name="_P110001202">'1100'!$D$36</definedName>
    <definedName name="_P110001203">'1100'!$E$36</definedName>
    <definedName name="_P110001204">'1100'!$F$36</definedName>
    <definedName name="_P110001205">'1100'!$G$36</definedName>
    <definedName name="_P110001206">'1100'!$H$36</definedName>
    <definedName name="_P110001207">'1100'!$I$36</definedName>
    <definedName name="_P110001208">'1100'!$J$36</definedName>
    <definedName name="_P110001209">'1100'!$K$36</definedName>
    <definedName name="_P110001210">'1100'!$L$36</definedName>
    <definedName name="_P110001211">'1100'!$M$36</definedName>
    <definedName name="_P110001212">'1100'!$N$36</definedName>
    <definedName name="_P110001213">'1100'!$O$36</definedName>
    <definedName name="_P110001214">'1100'!$P$36</definedName>
    <definedName name="_P110001215">'1100'!$Q$36</definedName>
    <definedName name="_P110002101">'1100'!$C$14</definedName>
    <definedName name="_P110002102">'1100'!$D$14</definedName>
    <definedName name="_P110002103">'1100'!$E$14</definedName>
    <definedName name="_P110002104">'1100'!$F$14</definedName>
    <definedName name="_P110002105">'1100'!$G$14</definedName>
    <definedName name="_P110002106">'1100'!$H$14</definedName>
    <definedName name="_P110002107">'1100'!$I$14</definedName>
    <definedName name="_P110002108">'1100'!$J$14</definedName>
    <definedName name="_P110002109">'1100'!$K$14</definedName>
    <definedName name="_P110002110">'1100'!$L$14</definedName>
    <definedName name="_P110002111">'1100'!$M$14</definedName>
    <definedName name="_P110002112">'1100'!$N$14</definedName>
    <definedName name="_P110002113">'1100'!$O$14</definedName>
    <definedName name="_P110002114">'1100'!$P$14</definedName>
    <definedName name="_P11000215">'1100'!$Q$14</definedName>
    <definedName name="_P110002201">'1100'!$C$37</definedName>
    <definedName name="_P110002202">'1100'!$D$37</definedName>
    <definedName name="_P110002203">'1100'!$E$37</definedName>
    <definedName name="_P110002204">'1100'!$F$37</definedName>
    <definedName name="_P110002205">'1100'!$G$37</definedName>
    <definedName name="_P110002206">'1100'!$H$37</definedName>
    <definedName name="_P110002207">'1100'!$I$37</definedName>
    <definedName name="_P110002208">'1100'!$J$37</definedName>
    <definedName name="_P110002209">'1100'!$K$37</definedName>
    <definedName name="_P110002210">'1100'!$L$37</definedName>
    <definedName name="_P110002211">'1100'!$M$37</definedName>
    <definedName name="_P110002212">'1100'!$N$37</definedName>
    <definedName name="_P110002213">'1100'!$O$37</definedName>
    <definedName name="_P110002214">'1100'!$P$37</definedName>
    <definedName name="_P110002215">'1100'!$Q$37</definedName>
    <definedName name="_P110003101">'1100'!$C$16</definedName>
    <definedName name="_P110003102">'1100'!$D$16</definedName>
    <definedName name="_P110003103">'1100'!$E$16</definedName>
    <definedName name="_P110003104">'1100'!$F$16</definedName>
    <definedName name="_P110003105">'1100'!$G$16</definedName>
    <definedName name="_P110003106">'1100'!$H$16</definedName>
    <definedName name="_P110003107">'1100'!$I$16</definedName>
    <definedName name="_P110003108">'1100'!$J$16</definedName>
    <definedName name="_P110003109">'1100'!$K$16</definedName>
    <definedName name="_P110003110">'1100'!$L$16</definedName>
    <definedName name="_P110003111">'1100'!$M$16</definedName>
    <definedName name="_P110003112">'1100'!$N$16</definedName>
    <definedName name="_P110003113">'1100'!$O$16</definedName>
    <definedName name="_P110003114">'1100'!$P$16</definedName>
    <definedName name="_P110003115">'1100'!$Q$16</definedName>
    <definedName name="_P110003201">'1100'!$C$39</definedName>
    <definedName name="_P110003202">'1100'!$D$39</definedName>
    <definedName name="_P110003203">'1100'!$E$39</definedName>
    <definedName name="_P110003204">'1100'!$F$39</definedName>
    <definedName name="_P110003205">'1100'!$G$39</definedName>
    <definedName name="_P110003206">'1100'!$H$39</definedName>
    <definedName name="_P110003207">'1100'!$I$39</definedName>
    <definedName name="_P110003208">'1100'!$J$39</definedName>
    <definedName name="_P110003209">'1100'!$K$39</definedName>
    <definedName name="_P110003210">'1100'!$L$39</definedName>
    <definedName name="_P110003211">'1100'!$M$39</definedName>
    <definedName name="_P110003212">'1100'!$N$39</definedName>
    <definedName name="_P110003213">'1100'!$O$39</definedName>
    <definedName name="_P110003214">'1100'!$P$39</definedName>
    <definedName name="_P110003215">'1100'!$Q$39</definedName>
    <definedName name="_P110004101">'1100'!$C$17</definedName>
    <definedName name="_P110004102">'1100'!$D$17</definedName>
    <definedName name="_P110004103">'1100'!$E$17</definedName>
    <definedName name="_P110004104">'1100'!$F$17</definedName>
    <definedName name="_P110004105">'1100'!$G$17</definedName>
    <definedName name="_P110004106">'1100'!$H$17</definedName>
    <definedName name="_P110004107">'1100'!$I$17</definedName>
    <definedName name="_P110004108">'1100'!$J$17</definedName>
    <definedName name="_P110004109">'1100'!$K$17</definedName>
    <definedName name="_P110004110">'1100'!$L$17</definedName>
    <definedName name="_P110004111">'1100'!$M$17</definedName>
    <definedName name="_P110004112">'1100'!$N$17</definedName>
    <definedName name="_P110004113">'1100'!$O$17</definedName>
    <definedName name="_P110004114">'1100'!$P$17</definedName>
    <definedName name="_P110004115">'1100'!$Q$17</definedName>
    <definedName name="_P110004201">'1100'!$C$40</definedName>
    <definedName name="_P110004202">'1100'!$D$40</definedName>
    <definedName name="_P110004203">'1100'!$E$40</definedName>
    <definedName name="_P110004204">'1100'!$F$40</definedName>
    <definedName name="_P110004205">'1100'!$G$40</definedName>
    <definedName name="_P110004206">'1100'!$H$40</definedName>
    <definedName name="_P110004207">'1100'!$I$40</definedName>
    <definedName name="_P110004208">'1100'!$J$40</definedName>
    <definedName name="_P110004209">'1100'!$K$40</definedName>
    <definedName name="_P110004210">'1100'!$L$40</definedName>
    <definedName name="_P110004211">'1100'!$M$40</definedName>
    <definedName name="_P110004212">'1100'!$N$40</definedName>
    <definedName name="_P110004213">'1100'!$O$40</definedName>
    <definedName name="_P110004214">'1100'!$P$40</definedName>
    <definedName name="_P110004215">'1100'!$Q$40</definedName>
    <definedName name="_P110005101">'1100'!$C$19</definedName>
    <definedName name="_P110005102">'1100'!$D$19</definedName>
    <definedName name="_P110005103">'1100'!$E$19</definedName>
    <definedName name="_P110005104">'1100'!$F$19</definedName>
    <definedName name="_P110005105">'1100'!$G$19</definedName>
    <definedName name="_P110005106">'1100'!$H$19</definedName>
    <definedName name="_P110005107">'1100'!$I$19</definedName>
    <definedName name="_P110005108">'1100'!$J$19</definedName>
    <definedName name="_P110005109">'1100'!$K$19</definedName>
    <definedName name="_P110005110">'1100'!$L$19</definedName>
    <definedName name="_P110005111">'1100'!$M$19</definedName>
    <definedName name="_P110005112">'1100'!$N$19</definedName>
    <definedName name="_P110005113">'1100'!$O$19</definedName>
    <definedName name="_P110005114">'1100'!$P$19</definedName>
    <definedName name="_P110005115">'1100'!$Q$19</definedName>
    <definedName name="_P110005201">'1100'!$C$42</definedName>
    <definedName name="_P110005202">'1100'!$D$42</definedName>
    <definedName name="_P110005203">'1100'!$E$42</definedName>
    <definedName name="_P110005204">'1100'!$F$42</definedName>
    <definedName name="_P110005205">'1100'!$G$42</definedName>
    <definedName name="_P110005206">'1100'!$H$42</definedName>
    <definedName name="_P110005207">'1100'!$I$42</definedName>
    <definedName name="_P110005208">'1100'!$J$42</definedName>
    <definedName name="_P110005209">'1100'!$K$42</definedName>
    <definedName name="_P110005210">'1100'!$L$42</definedName>
    <definedName name="_P110005211">'1100'!$M$42</definedName>
    <definedName name="_P110005212">'1100'!$N$42</definedName>
    <definedName name="_P110005213">'1100'!$O$42</definedName>
    <definedName name="_P110005214">'1100'!$P$42</definedName>
    <definedName name="_P110005215">'1100'!$Q$42</definedName>
    <definedName name="_P110006101">'1100'!$C$20</definedName>
    <definedName name="_P110006102">'1100'!$D$20</definedName>
    <definedName name="_P110006103">'1100'!$E$20</definedName>
    <definedName name="_P110006104">'1100'!$F$20</definedName>
    <definedName name="_P110006105">'1100'!$G$20</definedName>
    <definedName name="_P110006106">'1100'!$H$20</definedName>
    <definedName name="_P110006107">'1100'!$I$20</definedName>
    <definedName name="_P110006108">'1100'!$J$20</definedName>
    <definedName name="_P110006109">'1100'!$K$20</definedName>
    <definedName name="_P110006110">'1100'!$L$20</definedName>
    <definedName name="_P110006111">'1100'!$M$20</definedName>
    <definedName name="_P110006112">'1100'!$N$20</definedName>
    <definedName name="_P110006113">'1100'!$O$20</definedName>
    <definedName name="_P110006114">'1100'!$P$20</definedName>
    <definedName name="_P110006115">'1100'!$Q$20</definedName>
    <definedName name="_P110006201">'1100'!$C$43</definedName>
    <definedName name="_P110006202">'1100'!$D$43</definedName>
    <definedName name="_P110006203">'1100'!$E$43</definedName>
    <definedName name="_P110006204">'1100'!$F$43</definedName>
    <definedName name="_P110006205">'1100'!$G$43</definedName>
    <definedName name="_P110006206">'1100'!$H$43</definedName>
    <definedName name="_P110006207">'1100'!$I$43</definedName>
    <definedName name="_P110006208">'1100'!$J$43</definedName>
    <definedName name="_P110006209">'1100'!$K$43</definedName>
    <definedName name="_P110006210">'1100'!$L$43</definedName>
    <definedName name="_P110006211">'1100'!$M$43</definedName>
    <definedName name="_P110006212">'1100'!$N$43</definedName>
    <definedName name="_P110006213">'1100'!$O$43</definedName>
    <definedName name="_P110006214">'1100'!$P$43</definedName>
    <definedName name="_P110006215">'1100'!$Q$43</definedName>
    <definedName name="_P110007101">'1100'!$C$22</definedName>
    <definedName name="_P110007102">'1100'!$D$22</definedName>
    <definedName name="_P110007103">'1100'!$E$22</definedName>
    <definedName name="_P110007104">'1100'!$F$22</definedName>
    <definedName name="_P110007105">'1100'!$G$22</definedName>
    <definedName name="_P110007106">'1100'!$H$22</definedName>
    <definedName name="_P110007107">'1100'!$I$22</definedName>
    <definedName name="_P110007108">'1100'!$J$22</definedName>
    <definedName name="_P110007109">'1100'!$K$22</definedName>
    <definedName name="_P110007110">'1100'!$L$22</definedName>
    <definedName name="_P110007111">'1100'!$M$22</definedName>
    <definedName name="_P110007112">'1100'!$N$22</definedName>
    <definedName name="_P110007113">'1100'!$O$22</definedName>
    <definedName name="_P110007114">'1100'!$P$22</definedName>
    <definedName name="_P110007115">'1100'!$Q$22</definedName>
    <definedName name="_P110007201">'1100'!$C$45</definedName>
    <definedName name="_P110007202">'1100'!$D$45</definedName>
    <definedName name="_P110007203">'1100'!$E$45</definedName>
    <definedName name="_P110007204">'1100'!$F$45</definedName>
    <definedName name="_P110007205">'1100'!$G$45</definedName>
    <definedName name="_P110007206">'1100'!$H$45</definedName>
    <definedName name="_P110007207">'1100'!$I$45</definedName>
    <definedName name="_P110007208">'1100'!$J$45</definedName>
    <definedName name="_P110007209">'1100'!$K$45</definedName>
    <definedName name="_P110007210">'1100'!$L$45</definedName>
    <definedName name="_P110007211">'1100'!$M$45</definedName>
    <definedName name="_P110007212">'1100'!$N$45</definedName>
    <definedName name="_P110007213">'1100'!$O$45</definedName>
    <definedName name="_P110007214">'1100'!$P$45</definedName>
    <definedName name="_P110007215">'1100'!$Q$45</definedName>
    <definedName name="_P110008101">'1100'!$C$23</definedName>
    <definedName name="_P110008102">'1100'!$D$23</definedName>
    <definedName name="_P110008103">'1100'!$E$23</definedName>
    <definedName name="_P110008104">'1100'!$F$23</definedName>
    <definedName name="_P110008105">'1100'!$G$23</definedName>
    <definedName name="_P110008106">'1100'!$H$23</definedName>
    <definedName name="_P110008107">'1100'!$I$23</definedName>
    <definedName name="_P110008108">'1100'!$J$23</definedName>
    <definedName name="_P110008109">'1100'!$K$23</definedName>
    <definedName name="_P110008110">'1100'!$L$23</definedName>
    <definedName name="_P110008111">'1100'!$M$23</definedName>
    <definedName name="_P110008112">'1100'!$N$23</definedName>
    <definedName name="_P110008113">'1100'!$O$23</definedName>
    <definedName name="_P110008114">'1100'!$P$23</definedName>
    <definedName name="_P110008115">'1100'!$Q$23</definedName>
    <definedName name="_P110008201">'1100'!$C$46</definedName>
    <definedName name="_P110008202">'1100'!$D$46</definedName>
    <definedName name="_P110008203">'1100'!$E$46</definedName>
    <definedName name="_P110008204">'1100'!$F$46</definedName>
    <definedName name="_P110008205">'1100'!$G$46</definedName>
    <definedName name="_P110008206">'1100'!$H$46</definedName>
    <definedName name="_P110008207">'1100'!$I$46</definedName>
    <definedName name="_P110008208">'1100'!$J$46</definedName>
    <definedName name="_P110008209">'1100'!$K$46</definedName>
    <definedName name="_P110008210">'1100'!$L$46</definedName>
    <definedName name="_P110008211">'1100'!$M$46</definedName>
    <definedName name="_P110008212">'1100'!$N$46</definedName>
    <definedName name="_P110008213">'1100'!$O$46</definedName>
    <definedName name="_P110008214">'1100'!$P$46</definedName>
    <definedName name="_P110008215">'1100'!$Q$46</definedName>
    <definedName name="_P110009101">'1100'!$C$25</definedName>
    <definedName name="_P110009102">'1100'!$D$25</definedName>
    <definedName name="_P110009103">'1100'!$E$25</definedName>
    <definedName name="_P110009104">'1100'!$F$25</definedName>
    <definedName name="_P110009105">'1100'!$G$25</definedName>
    <definedName name="_P110009106">'1100'!$H$25</definedName>
    <definedName name="_P110009107">'1100'!$I$25</definedName>
    <definedName name="_P110009108">'1100'!$J$25</definedName>
    <definedName name="_P110009109">'1100'!$K$25</definedName>
    <definedName name="_P110009110">'1100'!$L$25</definedName>
    <definedName name="_P110009111">'1100'!$M$25</definedName>
    <definedName name="_P110009112">'1100'!$N$25</definedName>
    <definedName name="_P110009113">'1100'!$O$25</definedName>
    <definedName name="_P110009114">'1100'!$P$25</definedName>
    <definedName name="_P110009115">'1100'!$Q$25</definedName>
    <definedName name="_P110009201">'1100'!$C$48</definedName>
    <definedName name="_P110009202">'1100'!$D$48</definedName>
    <definedName name="_P110009203">'1100'!$E$48</definedName>
    <definedName name="_P110009204">'1100'!$F$48</definedName>
    <definedName name="_P110009205">'1100'!$G$48</definedName>
    <definedName name="_P110009206">'1100'!$H$48</definedName>
    <definedName name="_P110009207">'1100'!$I$48</definedName>
    <definedName name="_P110009208">'1100'!$J$48</definedName>
    <definedName name="_P110009209">'1100'!$K$48</definedName>
    <definedName name="_P110009210">'1100'!$L$48</definedName>
    <definedName name="_P110009211">'1100'!$M$48</definedName>
    <definedName name="_P110009212">'1100'!$N$48</definedName>
    <definedName name="_P110009213">'1100'!$O$48</definedName>
    <definedName name="_P110009214">'1100'!$P$48</definedName>
    <definedName name="_P110009215">'1100'!$Q$48</definedName>
    <definedName name="_P110010101">'1100'!$C$26</definedName>
    <definedName name="_P110010102">'1100'!$D$26</definedName>
    <definedName name="_P110010103">'1100'!$E$26</definedName>
    <definedName name="_P110010104">'1100'!$F$26</definedName>
    <definedName name="_P110010105">'1100'!$G$26</definedName>
    <definedName name="_P110010106">'1100'!$H$26</definedName>
    <definedName name="_P110010107">'1100'!$I$26</definedName>
    <definedName name="_P110010108">'1100'!$J$26</definedName>
    <definedName name="_P110010109">'1100'!$K$26</definedName>
    <definedName name="_P110010110">'1100'!$L$26</definedName>
    <definedName name="_P110010111">'1100'!$M$26</definedName>
    <definedName name="_P110010112">'1100'!$N$26</definedName>
    <definedName name="_P110010113">'1100'!$O$26</definedName>
    <definedName name="_P110010114">'1100'!$P$26</definedName>
    <definedName name="_P110010115">'1100'!$Q$26</definedName>
    <definedName name="_P110010201">'1100'!$C$49</definedName>
    <definedName name="_P110010202">'1100'!$D$49</definedName>
    <definedName name="_P110010203">'1100'!$E$49</definedName>
    <definedName name="_P110010204">'1100'!$F$49</definedName>
    <definedName name="_P110010205">'1100'!$G$49</definedName>
    <definedName name="_P110010206">'1100'!$H$49</definedName>
    <definedName name="_P110010207">'1100'!$I$49</definedName>
    <definedName name="_P110010208">'1100'!$J$49</definedName>
    <definedName name="_P110010209">'1100'!$K$49</definedName>
    <definedName name="_P110010210">'1100'!$L$49</definedName>
    <definedName name="_P110010211">'1100'!$M$49</definedName>
    <definedName name="_P110010212">'1100'!$N$49</definedName>
    <definedName name="_P110010213">'1100'!$O$49</definedName>
    <definedName name="_P110010214">'1100'!$P$49</definedName>
    <definedName name="_P110010215">'1100'!$Q$49</definedName>
    <definedName name="_P110011101">'1100'!$C$28</definedName>
    <definedName name="_P110011102">'1100'!$D$28</definedName>
    <definedName name="_P110011103">'1100'!$E$28</definedName>
    <definedName name="_P110011104">'1100'!$F$28</definedName>
    <definedName name="_P110011105">'1100'!$G$28</definedName>
    <definedName name="_P110011106">'1100'!$H$28</definedName>
    <definedName name="_P110011107">'1100'!$I$28</definedName>
    <definedName name="_P110011108">'1100'!$J$28</definedName>
    <definedName name="_P110011109">'1100'!$K$28</definedName>
    <definedName name="_P110011110">'1100'!$L$28</definedName>
    <definedName name="_P110011111">'1100'!$M$28</definedName>
    <definedName name="_P110011112">'1100'!$N$28</definedName>
    <definedName name="_P110011113">'1100'!$O$28</definedName>
    <definedName name="_P110011114">'1100'!$P$28</definedName>
    <definedName name="_P110011115">'1100'!$Q$28</definedName>
    <definedName name="_P110011201">'1100'!$C$51</definedName>
    <definedName name="_P110011202">'1100'!$D$51</definedName>
    <definedName name="_P110011203">'1100'!$E$51</definedName>
    <definedName name="_P110011204">'1100'!$F$51</definedName>
    <definedName name="_P110011205">'1100'!$G$51</definedName>
    <definedName name="_P110011206">'1100'!$H$51</definedName>
    <definedName name="_P110011207">'1100'!$I$51</definedName>
    <definedName name="_P110011208">'1100'!$J$51</definedName>
    <definedName name="_P110011209">'1100'!$K$51</definedName>
    <definedName name="_P110011210">'1100'!$L$51</definedName>
    <definedName name="_P110011211">'1100'!$M$51</definedName>
    <definedName name="_P110011212">'1100'!$N$51</definedName>
    <definedName name="_P110011213">'1100'!$O$51</definedName>
    <definedName name="_P110011214">'1100'!$P$51</definedName>
    <definedName name="_P110011215">'1100'!$Q$51</definedName>
    <definedName name="_P110012101">'1100'!$C$30</definedName>
    <definedName name="_P110012102">'1100'!$D$30</definedName>
    <definedName name="_P110012103">'1100'!$E$30</definedName>
    <definedName name="_P110012104">'1100'!$F$30</definedName>
    <definedName name="_P110012105">'1100'!$G$30</definedName>
    <definedName name="_P110012106">'1100'!$H$30</definedName>
    <definedName name="_P110012107">'1100'!$I$30</definedName>
    <definedName name="_P110012108">'1100'!$J$30</definedName>
    <definedName name="_P110012109">'1100'!$K$30</definedName>
    <definedName name="_P110012110">'1100'!$L$30</definedName>
    <definedName name="_P110012111">'1100'!$M$30</definedName>
    <definedName name="_P110012112">'1100'!$N$30</definedName>
    <definedName name="_P110012113">'1100'!$O$30</definedName>
    <definedName name="_P110012114">'1100'!$P$30</definedName>
    <definedName name="_P110012115">'1100'!$Q$30</definedName>
    <definedName name="_P110012201">'1100'!$C$53</definedName>
    <definedName name="_P110012202">'1100'!$D$53</definedName>
    <definedName name="_P110012203">'1100'!$E$53</definedName>
    <definedName name="_P110012204">'1100'!$F$53</definedName>
    <definedName name="_P110012205">'1100'!$G$53</definedName>
    <definedName name="_P110012206">'1100'!$H$53</definedName>
    <definedName name="_P110012207">'1100'!$I$53</definedName>
    <definedName name="_P110012208">'1100'!$J$53</definedName>
    <definedName name="_P110012209">'1100'!$K$53</definedName>
    <definedName name="_P110012210">'1100'!$L$53</definedName>
    <definedName name="_P110012211">'1100'!$M$53</definedName>
    <definedName name="_P110012212">'1100'!$N$53</definedName>
    <definedName name="_P110012213">'1100'!$O$53</definedName>
    <definedName name="_P110012214">'1100'!$P$53</definedName>
    <definedName name="_P110012215">'1100'!$Q$53</definedName>
    <definedName name="_P1100199101">'1100'!$C$32</definedName>
    <definedName name="_P1100199102">'1100'!$D$32</definedName>
    <definedName name="_P1100199103">'1100'!$E$32</definedName>
    <definedName name="_P1100199104">'1100'!$F$32</definedName>
    <definedName name="_P1100199105">'1100'!$G$32</definedName>
    <definedName name="_P1100199106">'1100'!$H$32</definedName>
    <definedName name="_P1100199107">'1100'!$I$32</definedName>
    <definedName name="_P1100199108">'1100'!$J$32</definedName>
    <definedName name="_P1100199109">'1100'!$K$32</definedName>
    <definedName name="_P1100199110">'1100'!$L$32</definedName>
    <definedName name="_P1100199111">'1100'!$M$32</definedName>
    <definedName name="_P1100199112">'1100'!$N$32</definedName>
    <definedName name="_P1100199113">'1100'!$O$32</definedName>
    <definedName name="_P1100199114">'1100'!$P$32</definedName>
    <definedName name="_P1100199115">'1100'!$Q$32</definedName>
    <definedName name="_P1100199201">'1100'!$C$55</definedName>
    <definedName name="_P1100199202">'1100'!$D$55</definedName>
    <definedName name="_P1100199203">'1100'!$E$55</definedName>
    <definedName name="_P1100199204">'1100'!$F$55</definedName>
    <definedName name="_P1100199205">'1100'!$G$55</definedName>
    <definedName name="_P1100199206">'1100'!$H$55</definedName>
    <definedName name="_P1100199207">'1100'!$I$55</definedName>
    <definedName name="_P1100199208">'1100'!$J$55</definedName>
    <definedName name="_P1100199209">'1100'!$K$55</definedName>
    <definedName name="_P1100199210">'1100'!$L$55</definedName>
    <definedName name="_P1100199211">'1100'!$M$55</definedName>
    <definedName name="_P1100199212">'1100'!$N$55</definedName>
    <definedName name="_P1100199213">'1100'!$O$55</definedName>
    <definedName name="_P1100199214">'1100'!$P$55</definedName>
    <definedName name="_P1100199215">'1100'!$Q$55</definedName>
    <definedName name="_P1100199301">'1100'!$C$57</definedName>
    <definedName name="_P1100199302">'1100'!$D$57</definedName>
    <definedName name="_P1100199303">'1100'!$E$57</definedName>
    <definedName name="_P1100199304">'1100'!$F$57</definedName>
    <definedName name="_P1100199305">'1100'!$G$57</definedName>
    <definedName name="_P1100199306">'1100'!$H$57</definedName>
    <definedName name="_P1100199307">'1100'!$I$57</definedName>
    <definedName name="_P1100199308">'1100'!$J$57</definedName>
    <definedName name="_P1100199309">'1100'!$K$57</definedName>
    <definedName name="_P1100199310">'1100'!$L$57</definedName>
    <definedName name="_P1100199311">'1100'!$M$57</definedName>
    <definedName name="_P1100199312">'1100'!$N$57</definedName>
    <definedName name="_P1100199313">'1100'!$O$57</definedName>
    <definedName name="_P1100199314">'1100'!$P$57</definedName>
    <definedName name="_P1100199315">'1100'!$Q$57</definedName>
    <definedName name="_P110021101">'1100'!$C$73</definedName>
    <definedName name="_P110021102">'1100'!$D$73</definedName>
    <definedName name="_P110021103">'1100'!$E$73</definedName>
    <definedName name="_P110021104">'1100'!$F$73</definedName>
    <definedName name="_P110021105">'1100'!$G$73</definedName>
    <definedName name="_P110021106">'1100'!$H$73</definedName>
    <definedName name="_P110021107">'1100'!$I$73</definedName>
    <definedName name="_P110021108">'1100'!$J$73</definedName>
    <definedName name="_P110021109">'1100'!$K$73</definedName>
    <definedName name="_P110021110">'1100'!$L$73</definedName>
    <definedName name="_P110021111">'1100'!$M$73</definedName>
    <definedName name="_P110021112">'1100'!$N$73</definedName>
    <definedName name="_P110021113">'1100'!$O$73</definedName>
    <definedName name="_P110021114">'1100'!$P$73</definedName>
    <definedName name="_P110021115">'1100'!$Q$73</definedName>
    <definedName name="_P110021201">'1100'!$C$96</definedName>
    <definedName name="_P110021202">'1100'!$D$96</definedName>
    <definedName name="_P110021203">'1100'!$E$96</definedName>
    <definedName name="_P110021204">'1100'!$F$96</definedName>
    <definedName name="_P110021205">'1100'!$G$96</definedName>
    <definedName name="_P110021206">'1100'!$H$96</definedName>
    <definedName name="_P110021207">'1100'!$I$96</definedName>
    <definedName name="_P110021208">'1100'!$J$96</definedName>
    <definedName name="_P110021209">'1100'!$K$96</definedName>
    <definedName name="_P110021210">'1100'!$L$96</definedName>
    <definedName name="_P110021211">'1100'!$M$96</definedName>
    <definedName name="_P110021212">'1100'!$N$96</definedName>
    <definedName name="_P110021213">'1100'!$O$96</definedName>
    <definedName name="_P110021214">'1100'!$P$96</definedName>
    <definedName name="_P110021215">'1100'!$Q$96</definedName>
    <definedName name="_P110022101">'1100'!$C$74</definedName>
    <definedName name="_P110022102">'1100'!$D$74</definedName>
    <definedName name="_P110022103">'1100'!$E$74</definedName>
    <definedName name="_P110022104">'1100'!$F$74</definedName>
    <definedName name="_P110022105">'1100'!$G$74</definedName>
    <definedName name="_P110022106">'1100'!$H$74</definedName>
    <definedName name="_P110022107">'1100'!$I$74</definedName>
    <definedName name="_P110022108">'1100'!$J$74</definedName>
    <definedName name="_P110022109">'1100'!$K$74</definedName>
    <definedName name="_P110022110">'1100'!$L$74</definedName>
    <definedName name="_P110022111">'1100'!$M$74</definedName>
    <definedName name="_P110022112">'1100'!$N$74</definedName>
    <definedName name="_P110022113">'1100'!$O$74</definedName>
    <definedName name="_P110022114">'1100'!$P$74</definedName>
    <definedName name="_P110022115">'1100'!$Q$74</definedName>
    <definedName name="_P110022201">'1100'!$C$97</definedName>
    <definedName name="_P110022202">'1100'!$D$97</definedName>
    <definedName name="_P110022203">'1100'!$E$97</definedName>
    <definedName name="_P110022204">'1100'!$F$97</definedName>
    <definedName name="_P110022205">'1100'!$G$97</definedName>
    <definedName name="_P110022206">'1100'!$H$97</definedName>
    <definedName name="_P110022207">'1100'!$I$97</definedName>
    <definedName name="_P110022208">'1100'!$J$97</definedName>
    <definedName name="_P110022209">'1100'!$K$97</definedName>
    <definedName name="_P110022210">'1100'!$L$97</definedName>
    <definedName name="_P110022211">'1100'!$M$97</definedName>
    <definedName name="_P110022212">'1100'!$N$97</definedName>
    <definedName name="_P110022213">'1100'!$O$97</definedName>
    <definedName name="_P110022214">'1100'!$P$97</definedName>
    <definedName name="_P110022215">'1100'!$Q$97</definedName>
    <definedName name="_P110023101">'1100'!$C$76</definedName>
    <definedName name="_P110023102">'1100'!$D$76</definedName>
    <definedName name="_P110023103">'1100'!$E$76</definedName>
    <definedName name="_P110023104">'1100'!$F$76</definedName>
    <definedName name="_P110023105">'1100'!$G$76</definedName>
    <definedName name="_P110023106">'1100'!$H$76</definedName>
    <definedName name="_P110023107">'1100'!$I$76</definedName>
    <definedName name="_P110023108">'1100'!$J$76</definedName>
    <definedName name="_P110023109">'1100'!$K$76</definedName>
    <definedName name="_P110023110">'1100'!$L$76</definedName>
    <definedName name="_P110023111">'1100'!$M$76</definedName>
    <definedName name="_P110023112">'1100'!$N$76</definedName>
    <definedName name="_P110023113">'1100'!$O$76</definedName>
    <definedName name="_P110023114">'1100'!$P$76</definedName>
    <definedName name="_P110023115">'1100'!$Q$76</definedName>
    <definedName name="_P110023201">'1100'!$C$99</definedName>
    <definedName name="_P110023202">'1100'!$D$99</definedName>
    <definedName name="_P110023203">'1100'!$E$99</definedName>
    <definedName name="_P110023204">'1100'!$F$99</definedName>
    <definedName name="_P110023205">'1100'!$G$99</definedName>
    <definedName name="_P110023206">'1100'!$H$99</definedName>
    <definedName name="_P110023207">'1100'!$I$99</definedName>
    <definedName name="_P110023208">'1100'!$J$99</definedName>
    <definedName name="_P110023209">'1100'!$K$99</definedName>
    <definedName name="_P110023210">'1100'!$L$99</definedName>
    <definedName name="_P110023211">'1100'!$M$99</definedName>
    <definedName name="_P110023212">'1100'!$N$99</definedName>
    <definedName name="_P110023213">'1100'!$O$99</definedName>
    <definedName name="_P110023214">'1100'!$P$99</definedName>
    <definedName name="_P110023215">'1100'!$Q$99</definedName>
    <definedName name="_P110024101">'1100'!$C$77</definedName>
    <definedName name="_P110024102">'1100'!$D$77</definedName>
    <definedName name="_P110024103">'1100'!$E$77</definedName>
    <definedName name="_P110024104">'1100'!$F$77</definedName>
    <definedName name="_P110024105">'1100'!$G$77</definedName>
    <definedName name="_P110024106">'1100'!$H$77</definedName>
    <definedName name="_P110024107">'1100'!$I$77</definedName>
    <definedName name="_P110024108">'1100'!$J$77</definedName>
    <definedName name="_P110024109">'1100'!$K$77</definedName>
    <definedName name="_P110024110">'1100'!$L$77</definedName>
    <definedName name="_P110024111">'1100'!$M$77</definedName>
    <definedName name="_P110024112">'1100'!$N$77</definedName>
    <definedName name="_P110024113">'1100'!$O$77</definedName>
    <definedName name="_P110024114">'1100'!$P$77</definedName>
    <definedName name="_P110024115">'1100'!$Q$77</definedName>
    <definedName name="_P110024201">'1100'!$C$100</definedName>
    <definedName name="_P110024202">'1100'!$D$100</definedName>
    <definedName name="_P110024203">'1100'!$E$100</definedName>
    <definedName name="_P110024204">'1100'!$F$100</definedName>
    <definedName name="_P110024205">'1100'!$G$100</definedName>
    <definedName name="_P110024206">'1100'!$H$100</definedName>
    <definedName name="_P110024207">'1100'!$I$100</definedName>
    <definedName name="_P110024208">'1100'!$J$100</definedName>
    <definedName name="_P110024209">'1100'!$K$100</definedName>
    <definedName name="_P110024210">'1100'!$L$100</definedName>
    <definedName name="_P110024211">'1100'!$M$100</definedName>
    <definedName name="_P110024212">'1100'!$N$100</definedName>
    <definedName name="_P110024213">'1100'!$O$100</definedName>
    <definedName name="_P110024214">'1100'!$P$100</definedName>
    <definedName name="_P110024215">'1100'!$Q$100</definedName>
    <definedName name="_P110025101">'1100'!$C$79</definedName>
    <definedName name="_P110025102">'1100'!$D$79</definedName>
    <definedName name="_P110025103">'1100'!$E$79</definedName>
    <definedName name="_P110025104">'1100'!$F$79</definedName>
    <definedName name="_P110025105">'1100'!$G$79</definedName>
    <definedName name="_P110025106">'1100'!$H$79</definedName>
    <definedName name="_P110025107">'1100'!$I$79</definedName>
    <definedName name="_P110025108">'1100'!$J$79</definedName>
    <definedName name="_P110025109">'1100'!$K$79</definedName>
    <definedName name="_P110025110">'1100'!$L$79</definedName>
    <definedName name="_P110025111">'1100'!$M$79</definedName>
    <definedName name="_P110025112">'1100'!$N$79</definedName>
    <definedName name="_P110025113">'1100'!$O$79</definedName>
    <definedName name="_P110025114">'1100'!$P$79</definedName>
    <definedName name="_P110025115">'1100'!$Q$79</definedName>
    <definedName name="_P110025201">'1100'!$C$102</definedName>
    <definedName name="_P110025202">'1100'!$D$102</definedName>
    <definedName name="_P110025203">'1100'!$E$102</definedName>
    <definedName name="_P110025204">'1100'!$F$102</definedName>
    <definedName name="_P110025205">'1100'!$G$102</definedName>
    <definedName name="_P110025206">'1100'!$H$102</definedName>
    <definedName name="_P110025207">'1100'!$I$102</definedName>
    <definedName name="_P110025208">'1100'!$J$102</definedName>
    <definedName name="_P110025209">'1100'!$K$102</definedName>
    <definedName name="_P110025210">'1100'!$L$102</definedName>
    <definedName name="_P110025211">'1100'!$M$102</definedName>
    <definedName name="_P110025212">'1100'!$N$102</definedName>
    <definedName name="_P110025213">'1100'!$O$102</definedName>
    <definedName name="_P110025214">'1100'!$P$102</definedName>
    <definedName name="_P110025215">'1100'!$Q$102</definedName>
    <definedName name="_P110026101">'1100'!$C$80</definedName>
    <definedName name="_P110026102">'1100'!$D$80</definedName>
    <definedName name="_P110026103">'1100'!$E$80</definedName>
    <definedName name="_P110026104">'1100'!$F$80</definedName>
    <definedName name="_P110026105">'1100'!$G$80</definedName>
    <definedName name="_P110026106">'1100'!$H$80</definedName>
    <definedName name="_P110026107">'1100'!$I$80</definedName>
    <definedName name="_P110026108">'1100'!$J$80</definedName>
    <definedName name="_P110026109">'1100'!$K$80</definedName>
    <definedName name="_P110026110">'1100'!$L$80</definedName>
    <definedName name="_P110026111">'1100'!$M$80</definedName>
    <definedName name="_P110026112">'1100'!$N$80</definedName>
    <definedName name="_P110026113">'1100'!$O$80</definedName>
    <definedName name="_P110026114">'1100'!$P$80</definedName>
    <definedName name="_P110026115">'1100'!$Q$80</definedName>
    <definedName name="_P110026201">'1100'!$C$103</definedName>
    <definedName name="_P110026202">'1100'!$D$103</definedName>
    <definedName name="_P110026203">'1100'!$E$103</definedName>
    <definedName name="_P110026204">'1100'!$F$103</definedName>
    <definedName name="_P110026205">'1100'!$G$103</definedName>
    <definedName name="_P110026206">'1100'!$H$103</definedName>
    <definedName name="_P110026207">'1100'!$I$103</definedName>
    <definedName name="_P110026208">'1100'!$J$103</definedName>
    <definedName name="_P110026209">'1100'!$K$103</definedName>
    <definedName name="_P110026210">'1100'!$L$103</definedName>
    <definedName name="_P110026211">'1100'!$M$103</definedName>
    <definedName name="_P110026212">'1100'!$N$103</definedName>
    <definedName name="_P110026213">'1100'!$O$103</definedName>
    <definedName name="_P110026214">'1100'!$P$103</definedName>
    <definedName name="_P110026215">'1100'!$Q$103</definedName>
    <definedName name="_P110027101">'1100'!$C$82</definedName>
    <definedName name="_P110027102">'1100'!$D$82</definedName>
    <definedName name="_P110027103">'1100'!$E$82</definedName>
    <definedName name="_P110027104">'1100'!$F$82</definedName>
    <definedName name="_P110027105">'1100'!$G$82</definedName>
    <definedName name="_P110027106">'1100'!$H$82</definedName>
    <definedName name="_P110027107">'1100'!$I$82</definedName>
    <definedName name="_P110027108">'1100'!$J$82</definedName>
    <definedName name="_P110027109">'1100'!$K$82</definedName>
    <definedName name="_P110027110">'1100'!$L$82</definedName>
    <definedName name="_P110027111">'1100'!$M$82</definedName>
    <definedName name="_P110027112">'1100'!$N$82</definedName>
    <definedName name="_P110027113">'1100'!$O$82</definedName>
    <definedName name="_P110027114">'1100'!$P$82</definedName>
    <definedName name="_P110027115">'1100'!$Q$82</definedName>
    <definedName name="_P110027201">'1100'!$C$105</definedName>
    <definedName name="_P110027202">'1100'!$D$105</definedName>
    <definedName name="_P110027203">'1100'!$E$105</definedName>
    <definedName name="_P110027204">'1100'!$F$105</definedName>
    <definedName name="_P110027205">'1100'!$G$105</definedName>
    <definedName name="_P110027206">'1100'!$H$105</definedName>
    <definedName name="_P110027207">'1100'!$I$105</definedName>
    <definedName name="_P110027208">'1100'!$J$105</definedName>
    <definedName name="_P110027209">'1100'!$K$105</definedName>
    <definedName name="_P110027210">'1100'!$L$105</definedName>
    <definedName name="_P110027211">'1100'!$M$105</definedName>
    <definedName name="_P110027212">'1100'!$N$105</definedName>
    <definedName name="_P110027213">'1100'!$O$105</definedName>
    <definedName name="_P110027214">'1100'!$P$105</definedName>
    <definedName name="_P110027215">'1100'!$Q$105</definedName>
    <definedName name="_P110028101">'1100'!$C$83</definedName>
    <definedName name="_P110028102">'1100'!$D$83</definedName>
    <definedName name="_P110028103">'1100'!$E$83</definedName>
    <definedName name="_P110028104">'1100'!$F$83</definedName>
    <definedName name="_P110028105">'1100'!$G$83</definedName>
    <definedName name="_P110028106">'1100'!$H$83</definedName>
    <definedName name="_P110028107">'1100'!$I$83</definedName>
    <definedName name="_P110028108">'1100'!$J$83</definedName>
    <definedName name="_P110028109">'1100'!$K$83</definedName>
    <definedName name="_P110028110">'1100'!$L$83</definedName>
    <definedName name="_P110028111">'1100'!$M$83</definedName>
    <definedName name="_P110028112">'1100'!$N$83</definedName>
    <definedName name="_P110028113">'1100'!$O$83</definedName>
    <definedName name="_P110028114">'1100'!$P$83</definedName>
    <definedName name="_P110028115">'1100'!$Q$83</definedName>
    <definedName name="_P110028201">'1100'!$C$106</definedName>
    <definedName name="_P110028202">'1100'!$D$106</definedName>
    <definedName name="_P110028203">'1100'!$E$106</definedName>
    <definedName name="_P110028204">'1100'!$F$106</definedName>
    <definedName name="_P110028205">'1100'!$G$106</definedName>
    <definedName name="_P110028206">'1100'!$H$106</definedName>
    <definedName name="_P110028207">'1100'!$I$106</definedName>
    <definedName name="_P110028208">'1100'!$J$106</definedName>
    <definedName name="_P110028209">'1100'!$K$106</definedName>
    <definedName name="_P110028210">'1100'!$L$106</definedName>
    <definedName name="_P110028211">'1100'!$M$106</definedName>
    <definedName name="_P110028212">'1100'!$N$106</definedName>
    <definedName name="_P110028213">'1100'!$O$106</definedName>
    <definedName name="_P110028214">'1100'!$P$106</definedName>
    <definedName name="_P110028215">'1100'!$Q$106</definedName>
    <definedName name="_P110029101">'1100'!$C$85</definedName>
    <definedName name="_P110029102">'1100'!$D$85</definedName>
    <definedName name="_P110029103">'1100'!$E$85</definedName>
    <definedName name="_P110029104">'1100'!$F$85</definedName>
    <definedName name="_P110029105">'1100'!$G$85</definedName>
    <definedName name="_P110029106">'1100'!$H$85</definedName>
    <definedName name="_P110029107">'1100'!$I$85</definedName>
    <definedName name="_P110029108">'1100'!$J$85</definedName>
    <definedName name="_P110029109">'1100'!$K$85</definedName>
    <definedName name="_P110029110">'1100'!$L$85</definedName>
    <definedName name="_P110029111">'1100'!$M$85</definedName>
    <definedName name="_P110029112">'1100'!$N$85</definedName>
    <definedName name="_P110029113">'1100'!$O$85</definedName>
    <definedName name="_P110029114">'1100'!$P$85</definedName>
    <definedName name="_P110029115">'1100'!$Q$85</definedName>
    <definedName name="_P110029201">'1100'!$C$108</definedName>
    <definedName name="_P110029202">'1100'!$D$108</definedName>
    <definedName name="_P110029203">'1100'!$E$108</definedName>
    <definedName name="_P110029204">'1100'!$F$108</definedName>
    <definedName name="_P110029205">'1100'!$G$108</definedName>
    <definedName name="_P110029206">'1100'!$H$108</definedName>
    <definedName name="_P110029207">'1100'!$I$108</definedName>
    <definedName name="_P110029208">'1100'!$J$108</definedName>
    <definedName name="_P110029209">'1100'!$K$108</definedName>
    <definedName name="_P110029210">'1100'!$L$108</definedName>
    <definedName name="_P110029211">'1100'!$M$108</definedName>
    <definedName name="_P110029212">'1100'!$N$108</definedName>
    <definedName name="_P110029213">'1100'!$O$108</definedName>
    <definedName name="_P110029214">'1100'!$P$108</definedName>
    <definedName name="_P110029215">'1100'!$Q$108</definedName>
    <definedName name="_P110030101">'1100'!$C$86</definedName>
    <definedName name="_P110030102">'1100'!$D$86</definedName>
    <definedName name="_P110030103">'1100'!$E$86</definedName>
    <definedName name="_P110030104">'1100'!$F$86</definedName>
    <definedName name="_P110030105">'1100'!$G$86</definedName>
    <definedName name="_P110030106">'1100'!$H$86</definedName>
    <definedName name="_P110030107">'1100'!$I$86</definedName>
    <definedName name="_P110030108">'1100'!$J$86</definedName>
    <definedName name="_P110030109">'1100'!$K$86</definedName>
    <definedName name="_P110030110">'1100'!$L$86</definedName>
    <definedName name="_P110030111">'1100'!$M$86</definedName>
    <definedName name="_P110030112">'1100'!$N$86</definedName>
    <definedName name="_P110030113">'1100'!$O$86</definedName>
    <definedName name="_P110030114">'1100'!$P$86</definedName>
    <definedName name="_P110030115">'1100'!$Q$86</definedName>
    <definedName name="_P110030201">'1100'!$C$109</definedName>
    <definedName name="_P110030202">'1100'!$D$109</definedName>
    <definedName name="_P110030203">'1100'!$E$109</definedName>
    <definedName name="_P110030204">'1100'!$F$109</definedName>
    <definedName name="_P110030205">'1100'!$G$109</definedName>
    <definedName name="_P110030206">'1100'!$H$109</definedName>
    <definedName name="_P110030207">'1100'!$I$109</definedName>
    <definedName name="_P110030208">'1100'!$J$109</definedName>
    <definedName name="_P110030209">'1100'!$K$109</definedName>
    <definedName name="_P110030210">'1100'!$L$109</definedName>
    <definedName name="_P110030211">'1100'!$M$109</definedName>
    <definedName name="_P110030212">'1100'!$N$109</definedName>
    <definedName name="_P110030213">'1100'!$O$109</definedName>
    <definedName name="_P110030214">'1100'!$P$109</definedName>
    <definedName name="_P110030215">'1100'!$Q$109</definedName>
    <definedName name="_P110031101">'1100'!$C$88</definedName>
    <definedName name="_P110031102">'1100'!$D$88</definedName>
    <definedName name="_P110031103">'1100'!$E$88</definedName>
    <definedName name="_P110031104">'1100'!$F$88</definedName>
    <definedName name="_P110031105">'1100'!$G$88</definedName>
    <definedName name="_P110031106">'1100'!$H$88</definedName>
    <definedName name="_P110031107">'1100'!$I$88</definedName>
    <definedName name="_P110031108">'1100'!$J$88</definedName>
    <definedName name="_P110031109">'1100'!$K$88</definedName>
    <definedName name="_P110031110">'1100'!$L$88</definedName>
    <definedName name="_P110031111">'1100'!$M$88</definedName>
    <definedName name="_P110031112">'1100'!$N$88</definedName>
    <definedName name="_P110031113">'1100'!$O$88</definedName>
    <definedName name="_P110031114">'1100'!$P$88</definedName>
    <definedName name="_P110031115">'1100'!$Q$88</definedName>
    <definedName name="_P110031201">'1100'!$C$111</definedName>
    <definedName name="_P110031202">'1100'!$D$111</definedName>
    <definedName name="_P110031203">'1100'!$E$111</definedName>
    <definedName name="_P110031204">'1100'!$F$111</definedName>
    <definedName name="_P110031205">'1100'!$G$111</definedName>
    <definedName name="_P110031206">'1100'!$H$111</definedName>
    <definedName name="_P110031207">'1100'!$I$111</definedName>
    <definedName name="_P110031208">'1100'!$J$111</definedName>
    <definedName name="_P110031209">'1100'!$K$111</definedName>
    <definedName name="_P110031210">'1100'!$L$111</definedName>
    <definedName name="_P110031211">'1100'!$M$111</definedName>
    <definedName name="_P110031212">'1100'!$N$111</definedName>
    <definedName name="_P110031213">'1100'!$O$111</definedName>
    <definedName name="_P110031214">'1100'!$P$111</definedName>
    <definedName name="_P110031215">'1100'!$Q$111</definedName>
    <definedName name="_P110032101">'1100'!$C$90</definedName>
    <definedName name="_P110032102">'1100'!$D$90</definedName>
    <definedName name="_P110032103">'1100'!$E$90</definedName>
    <definedName name="_P110032104">'1100'!$F$90</definedName>
    <definedName name="_P110032105">'1100'!$G$90</definedName>
    <definedName name="_P110032106">'1100'!$H$90</definedName>
    <definedName name="_P110032107">'1100'!$I$90</definedName>
    <definedName name="_P110032108">'1100'!$J$90</definedName>
    <definedName name="_P110032109">'1100'!$K$90</definedName>
    <definedName name="_P110032110">'1100'!$L$90</definedName>
    <definedName name="_P110032111">'1100'!$M$90</definedName>
    <definedName name="_P110032112">'1100'!$N$90</definedName>
    <definedName name="_P110032113">'1100'!$O$90</definedName>
    <definedName name="_P110032114">'1100'!$P$90</definedName>
    <definedName name="_P110032115">'1100'!$Q$90</definedName>
    <definedName name="_P110032201">'1100'!$C$113</definedName>
    <definedName name="_P110032202">'1100'!$D$113</definedName>
    <definedName name="_P110032203">'1100'!$E$113</definedName>
    <definedName name="_P110032204">'1100'!$F$113</definedName>
    <definedName name="_P110032205">'1100'!$G$113</definedName>
    <definedName name="_P110032206">'1100'!$H$113</definedName>
    <definedName name="_P110032207">'1100'!$I$113</definedName>
    <definedName name="_P110032208">'1100'!$J$113</definedName>
    <definedName name="_P110032209">'1100'!$K$113</definedName>
    <definedName name="_P110032210">'1100'!$L$113</definedName>
    <definedName name="_P110032211">'1100'!$M$113</definedName>
    <definedName name="_P110032212">'1100'!$N$113</definedName>
    <definedName name="_P110032213">'1100'!$O$113</definedName>
    <definedName name="_P110032214">'1100'!$P$113</definedName>
    <definedName name="_P110032215">'1100'!$Q$113</definedName>
    <definedName name="_P1100399101">'1100'!$C$92</definedName>
    <definedName name="_P1100399102">'1100'!$D$92</definedName>
    <definedName name="_P1100399103">'1100'!$E$92</definedName>
    <definedName name="_P1100399104">'1100'!$F$92</definedName>
    <definedName name="_P1100399105">'1100'!$G$92</definedName>
    <definedName name="_P1100399106">'1100'!$H$92</definedName>
    <definedName name="_P1100399107">'1100'!$I$92</definedName>
    <definedName name="_P1100399108">'1100'!$J$92</definedName>
    <definedName name="_P1100399109">'1100'!$K$92</definedName>
    <definedName name="_P1100399110">'1100'!$L$92</definedName>
    <definedName name="_P1100399111">'1100'!$M$92</definedName>
    <definedName name="_P1100399112">'1100'!$N$92</definedName>
    <definedName name="_P1100399113">'1100'!$O$92</definedName>
    <definedName name="_P1100399114">'1100'!$P$92</definedName>
    <definedName name="_P1100399115">'1100'!$Q$92</definedName>
    <definedName name="_P1100399201">'1100'!$C$115</definedName>
    <definedName name="_P1100399202">'1100'!$D$115</definedName>
    <definedName name="_P1100399203">'1100'!$E$115</definedName>
    <definedName name="_P1100399204">'1100'!$F$115</definedName>
    <definedName name="_P1100399205">'1100'!$G$115</definedName>
    <definedName name="_P1100399206">'1100'!$H$115</definedName>
    <definedName name="_P1100399207">'1100'!$I$115</definedName>
    <definedName name="_P1100399208">'1100'!$J$115</definedName>
    <definedName name="_P1100399209">'1100'!$K$115</definedName>
    <definedName name="_P1100399210">'1100'!$L$115</definedName>
    <definedName name="_P1100399211">'1100'!$M$115</definedName>
    <definedName name="_P1100399212">'1100'!$N$115</definedName>
    <definedName name="_P1100399213">'1100'!$O$115</definedName>
    <definedName name="_P1100399214">'1100'!$P$115</definedName>
    <definedName name="_P1100399215">'1100'!$Q$115</definedName>
    <definedName name="_P1100399301">'1100'!$C$117</definedName>
    <definedName name="_P1100399302">'1100'!$D$117</definedName>
    <definedName name="_P1100399303">'1100'!$E$117</definedName>
    <definedName name="_P1100399304">'1100'!$F$117</definedName>
    <definedName name="_P1100399305">'1100'!$G$117</definedName>
    <definedName name="_P1100399306">'1100'!$H$117</definedName>
    <definedName name="_P1100399307">'1100'!$I$117</definedName>
    <definedName name="_P1100399308">'1100'!$J$117</definedName>
    <definedName name="_P1100399309">'1100'!$K$117</definedName>
    <definedName name="_P1100399310">'1100'!$L$117</definedName>
    <definedName name="_P1100399311">'1100'!$M$117</definedName>
    <definedName name="_P1100399312">'1100'!$N$117</definedName>
    <definedName name="_P1100399313">'1100'!$O$117</definedName>
    <definedName name="_P1100399314">'1100'!$P$117</definedName>
    <definedName name="_P1100399315">'1100'!$Q$117</definedName>
    <definedName name="_P110041101">'1100'!$C$131</definedName>
    <definedName name="_P110041102">'1100'!$D$131</definedName>
    <definedName name="_P110041103">'1100'!$E$131</definedName>
    <definedName name="_P110041104">'1100'!$F$131</definedName>
    <definedName name="_P110041105">'1100'!$G$131</definedName>
    <definedName name="_P110041106">'1100'!$H$131</definedName>
    <definedName name="_P110041107">'1100'!$I$131</definedName>
    <definedName name="_P110041108">'1100'!$J$131</definedName>
    <definedName name="_P110041109">'1100'!$K$131</definedName>
    <definedName name="_P110041110">'1100'!$L$131</definedName>
    <definedName name="_P110041111">'1100'!$M$131</definedName>
    <definedName name="_P110041112">'1100'!$N$131</definedName>
    <definedName name="_P110041113">'1100'!$O$131</definedName>
    <definedName name="_P110041114">'1100'!$P$131</definedName>
    <definedName name="_P110041115">'1100'!$Q$131</definedName>
    <definedName name="_P110042101">'1100'!$C$132</definedName>
    <definedName name="_P110042102">'1100'!$D$132</definedName>
    <definedName name="_P110042103">'1100'!$E$132</definedName>
    <definedName name="_P110042104">'1100'!$F$132</definedName>
    <definedName name="_P110042105">'1100'!$G$132</definedName>
    <definedName name="_P110042106">'1100'!$H$132</definedName>
    <definedName name="_P110042107">'1100'!$I$132</definedName>
    <definedName name="_P110042108">'1100'!$J$132</definedName>
    <definedName name="_P110042109">'1100'!$K$132</definedName>
    <definedName name="_P110042110">'1100'!$L$132</definedName>
    <definedName name="_P110042111">'1100'!$M$132</definedName>
    <definedName name="_P110042112">'1100'!$N$132</definedName>
    <definedName name="_P110042113">'1100'!$O$132</definedName>
    <definedName name="_P110042114">'1100'!$P$132</definedName>
    <definedName name="_P110042115">'1100'!$Q$132</definedName>
    <definedName name="_P110043101">'1100'!$C$134</definedName>
    <definedName name="_P110043102">'1100'!$D$134</definedName>
    <definedName name="_P110043103">'1100'!$E$134</definedName>
    <definedName name="_P110043104">'1100'!$F$134</definedName>
    <definedName name="_P110043105">'1100'!$G$134</definedName>
    <definedName name="_P110043106">'1100'!$H$134</definedName>
    <definedName name="_P110043107">'1100'!$I$134</definedName>
    <definedName name="_P110043108">'1100'!$J$134</definedName>
    <definedName name="_P110043109">'1100'!$K$134</definedName>
    <definedName name="_P110043110">'1100'!$L$134</definedName>
    <definedName name="_P110043111">'1100'!$M$134</definedName>
    <definedName name="_P110043112">'1100'!$N$134</definedName>
    <definedName name="_P110043113">'1100'!$O$134</definedName>
    <definedName name="_P110043114">'1100'!$P$134</definedName>
    <definedName name="_P110043115">'1100'!$Q$134</definedName>
    <definedName name="_P110044101">'1100'!$C$135</definedName>
    <definedName name="_P110044102">'1100'!$D$135</definedName>
    <definedName name="_P110044103">'1100'!$E$135</definedName>
    <definedName name="_P110044104">'1100'!$F$135</definedName>
    <definedName name="_P110044105">'1100'!$G$135</definedName>
    <definedName name="_P110044106">'1100'!$H$135</definedName>
    <definedName name="_P110044107">'1100'!$I$135</definedName>
    <definedName name="_P110044108">'1100'!$J$135</definedName>
    <definedName name="_P110044109">'1100'!$K$135</definedName>
    <definedName name="_P110044110">'1100'!$L$135</definedName>
    <definedName name="_P110044111">'1100'!$M$135</definedName>
    <definedName name="_P110044112">'1100'!$N$135</definedName>
    <definedName name="_P110044113">'1100'!$O$135</definedName>
    <definedName name="_P110044114">'1100'!$P$135</definedName>
    <definedName name="_P110044115">'1100'!$Q$135</definedName>
    <definedName name="_P110045101">'1100'!$C$137</definedName>
    <definedName name="_P110045102">'1100'!$D$137</definedName>
    <definedName name="_P110045103">'1100'!$E$137</definedName>
    <definedName name="_P110045104">'1100'!$F$137</definedName>
    <definedName name="_P110045105">'1100'!$G$137</definedName>
    <definedName name="_P110045106">'1100'!$H$137</definedName>
    <definedName name="_P110045107">'1100'!$I$137</definedName>
    <definedName name="_P110045108">'1100'!$J$137</definedName>
    <definedName name="_P110045109">'1100'!$K$137</definedName>
    <definedName name="_P110045110">'1100'!$L$137</definedName>
    <definedName name="_P110045111">'1100'!$M$137</definedName>
    <definedName name="_P110045112">'1100'!$N$137</definedName>
    <definedName name="_P110045113">'1100'!$O$137</definedName>
    <definedName name="_P110045114">'1100'!$P$137</definedName>
    <definedName name="_P110045115">'1100'!$Q$137</definedName>
    <definedName name="_P110046101">'1100'!$C$138</definedName>
    <definedName name="_P110046102">'1100'!$D$138</definedName>
    <definedName name="_P110046103">'1100'!$E$138</definedName>
    <definedName name="_P110046104">'1100'!$F$138</definedName>
    <definedName name="_P110046105">'1100'!$G$138</definedName>
    <definedName name="_P110046106">'1100'!$H$138</definedName>
    <definedName name="_P110046107">'1100'!$I$138</definedName>
    <definedName name="_P110046108">'1100'!$J$138</definedName>
    <definedName name="_P110046109">'1100'!$K$138</definedName>
    <definedName name="_P110046110">'1100'!$L$138</definedName>
    <definedName name="_P110046111">'1100'!$M$138</definedName>
    <definedName name="_P110046112">'1100'!$N$138</definedName>
    <definedName name="_P110046113">'1100'!$O$138</definedName>
    <definedName name="_P110046114">'1100'!$P$138</definedName>
    <definedName name="_P110046115">'1100'!$Q$138</definedName>
    <definedName name="_P110047101">'1100'!$C$140</definedName>
    <definedName name="_P110047102">'1100'!$D$140</definedName>
    <definedName name="_P110047103">'1100'!$E$140</definedName>
    <definedName name="_P110047104">'1100'!$F$140</definedName>
    <definedName name="_P110047105">'1100'!$G$140</definedName>
    <definedName name="_P110047106">'1100'!$H$140</definedName>
    <definedName name="_P110047107">'1100'!$I$140</definedName>
    <definedName name="_P110047108">'1100'!$J$140</definedName>
    <definedName name="_P110047109">'1100'!$K$140</definedName>
    <definedName name="_P110047110">'1100'!$L$140</definedName>
    <definedName name="_P110047111">'1100'!$M$140</definedName>
    <definedName name="_P110047112">'1100'!$N$140</definedName>
    <definedName name="_P110047113">'1100'!$O$140</definedName>
    <definedName name="_P110047114">'1100'!$P$140</definedName>
    <definedName name="_P110047115">'1100'!$Q$140</definedName>
    <definedName name="_P110048101">'1100'!$C$141</definedName>
    <definedName name="_P110048102">'1100'!$D$141</definedName>
    <definedName name="_P110048103">'1100'!$E$141</definedName>
    <definedName name="_P110048104">'1100'!$F$141</definedName>
    <definedName name="_P110048105">'1100'!$G$141</definedName>
    <definedName name="_P110048106">'1100'!$H$141</definedName>
    <definedName name="_P110048107">'1100'!$I$141</definedName>
    <definedName name="_P110048108">'1100'!$J$141</definedName>
    <definedName name="_P110048109">'1100'!$K$141</definedName>
    <definedName name="_P110048110">'1100'!$L$141</definedName>
    <definedName name="_P110048111">'1100'!$M$141</definedName>
    <definedName name="_P110048112">'1100'!$N$141</definedName>
    <definedName name="_P110048113">'1100'!$O$141</definedName>
    <definedName name="_P110048114">'1100'!$P$141</definedName>
    <definedName name="_P110048115">'1100'!$Q$141</definedName>
    <definedName name="_P110049101">'1100'!$C$143</definedName>
    <definedName name="_P110049102">'1100'!$D$143</definedName>
    <definedName name="_P110049103">'1100'!$E$143</definedName>
    <definedName name="_P110049104">'1100'!$F$143</definedName>
    <definedName name="_P110049105">'1100'!$G$143</definedName>
    <definedName name="_P110049106">'1100'!$H$143</definedName>
    <definedName name="_P110049107">'1100'!$I$143</definedName>
    <definedName name="_P110049108">'1100'!$J$143</definedName>
    <definedName name="_P110049109">'1100'!$K$143</definedName>
    <definedName name="_P110049110">'1100'!$L$143</definedName>
    <definedName name="_P110049111">'1100'!$M$143</definedName>
    <definedName name="_P110049112">'1100'!$N$143</definedName>
    <definedName name="_P110049113">'1100'!$O$143</definedName>
    <definedName name="_P110049114">'1100'!$P$143</definedName>
    <definedName name="_P110049115">'1100'!$Q$143</definedName>
    <definedName name="_P110050101">'1100'!$C$144</definedName>
    <definedName name="_P110050102">'1100'!$D$144</definedName>
    <definedName name="_P110050103">'1100'!$E$144</definedName>
    <definedName name="_P110050104">'1100'!$F$144</definedName>
    <definedName name="_P110050105">'1100'!$G$144</definedName>
    <definedName name="_P110050106">'1100'!$H$144</definedName>
    <definedName name="_P110050107">'1100'!$I$144</definedName>
    <definedName name="_P110050108">'1100'!$J$144</definedName>
    <definedName name="_P110050109">'1100'!$K$144</definedName>
    <definedName name="_P110050110">'1100'!$L$144</definedName>
    <definedName name="_P110050111">'1100'!$M$144</definedName>
    <definedName name="_P110050112">'1100'!$N$144</definedName>
    <definedName name="_P110050113">'1100'!$O$144</definedName>
    <definedName name="_P110050114">'1100'!$P$144</definedName>
    <definedName name="_P110050115">'1100'!$Q$144</definedName>
    <definedName name="_P110051101">'1100'!$C$146</definedName>
    <definedName name="_P110051102">'1100'!$D$146</definedName>
    <definedName name="_P110051103">'1100'!$E$146</definedName>
    <definedName name="_P110051104">'1100'!$F$146</definedName>
    <definedName name="_P110051105">'1100'!$G$146</definedName>
    <definedName name="_P110051106">'1100'!$H$146</definedName>
    <definedName name="_P110051107">'1100'!$I$146</definedName>
    <definedName name="_P110051108">'1100'!$J$146</definedName>
    <definedName name="_P110051109">'1100'!$K$146</definedName>
    <definedName name="_P110051110">'1100'!$L$146</definedName>
    <definedName name="_P110051111">'1100'!$M$146</definedName>
    <definedName name="_P110051112">'1100'!$N$146</definedName>
    <definedName name="_P110051113">'1100'!$O$146</definedName>
    <definedName name="_P110051114">'1100'!$P$146</definedName>
    <definedName name="_P110051115">'1100'!$Q$146</definedName>
    <definedName name="_P110052101">'1100'!$C$148</definedName>
    <definedName name="_P110052102">'1100'!$D$148</definedName>
    <definedName name="_P110052103">'1100'!$E$148</definedName>
    <definedName name="_P110052104">'1100'!$F$148</definedName>
    <definedName name="_P110052105">'1100'!$G$148</definedName>
    <definedName name="_P110052106">'1100'!$H$148</definedName>
    <definedName name="_P110052107">'1100'!$I$148</definedName>
    <definedName name="_P110052108">'1100'!$J$148</definedName>
    <definedName name="_P110052109">'1100'!$K$148</definedName>
    <definedName name="_P110052110">'1100'!$L$148</definedName>
    <definedName name="_P110052111">'1100'!$M$148</definedName>
    <definedName name="_P110052112">'1100'!$N$148</definedName>
    <definedName name="_P110052113">'1100'!$O$148</definedName>
    <definedName name="_P110052114">'1100'!$P$148</definedName>
    <definedName name="_P110052115">'1100'!$Q$148</definedName>
    <definedName name="_P1100599101">'1100'!$C$150</definedName>
    <definedName name="_P1100599102">'1100'!$D$150</definedName>
    <definedName name="_P1100599103">'1100'!$E$150</definedName>
    <definedName name="_P1100599104">'1100'!$F$150</definedName>
    <definedName name="_P1100599105">'1100'!$G$150</definedName>
    <definedName name="_P1100599106">'1100'!$H$150</definedName>
    <definedName name="_P1100599107">'1100'!$I$150</definedName>
    <definedName name="_P1100599108">'1100'!$J$150</definedName>
    <definedName name="_P1100599109">'1100'!$K$150</definedName>
    <definedName name="_P1100599110">'1100'!$L$150</definedName>
    <definedName name="_P1100599111">'1100'!$M$150</definedName>
    <definedName name="_P1100599112">'1100'!$N$150</definedName>
    <definedName name="_P1100599113">'1100'!$O$150</definedName>
    <definedName name="_P1100599114">'1100'!$P$150</definedName>
    <definedName name="_P1100599115">'1100'!$Q$150</definedName>
    <definedName name="_P118001001">'1180'!$A$11</definedName>
    <definedName name="_P118001002">'1180'!$C$11</definedName>
    <definedName name="_P118002001">'1180'!$A$12</definedName>
    <definedName name="_P118002002">'1180'!$C$12</definedName>
    <definedName name="_P118003001">'1180'!$A$13</definedName>
    <definedName name="_P118003002">'1180'!$C$13</definedName>
    <definedName name="_P118004001">'1180'!$A$14</definedName>
    <definedName name="_P118004002">'1180'!$C$14</definedName>
    <definedName name="_P118005001">'1180'!$A$15</definedName>
    <definedName name="_P118005002">'1180'!$C$15</definedName>
    <definedName name="_P118006001">'1180'!$A$16</definedName>
    <definedName name="_P118006002">'1180'!$C$16</definedName>
    <definedName name="_P118007001">'1180'!$A$17</definedName>
    <definedName name="_P118007002">'1180'!$C$17</definedName>
    <definedName name="_P118008001">'1180'!$A$18</definedName>
    <definedName name="_P118008002">'1180'!$C$18</definedName>
    <definedName name="_P118009001">'1180'!$A$19</definedName>
    <definedName name="_P118009002">'1180'!$C$19</definedName>
    <definedName name="_P118010001">'1180'!$A$20</definedName>
    <definedName name="_P118010002">'1180'!$C$20</definedName>
    <definedName name="_P118011001">'1180'!$A$21</definedName>
    <definedName name="_P118011002">'1180'!$C$21</definedName>
    <definedName name="_P118012001">'1180'!$A$22</definedName>
    <definedName name="_P118012002">'1180'!$C$22</definedName>
    <definedName name="_P118013001">'1180'!$A$23</definedName>
    <definedName name="_P118013002">'1180'!$C$23</definedName>
    <definedName name="_P118014001">'1180'!$A$24</definedName>
    <definedName name="_P118014002">'1180'!$C$24</definedName>
    <definedName name="_P118015001">'1180'!$A$25</definedName>
    <definedName name="_P118015002">'1180'!$C$25</definedName>
    <definedName name="_P118016001">'1180'!$A$26</definedName>
    <definedName name="_P118016002">'1180'!$C$26</definedName>
    <definedName name="_P118017001">'1180'!$A$27</definedName>
    <definedName name="_P118017002">'1180'!$C$27</definedName>
    <definedName name="_P118018001">'1180'!$A$28</definedName>
    <definedName name="_P118018002">'1180'!$C$28</definedName>
    <definedName name="_P118019001">'1180'!$A$29</definedName>
    <definedName name="_P118019002">'1180'!$C$29</definedName>
    <definedName name="_P118020001">'1180'!$A$30</definedName>
    <definedName name="_P118020002">'1180'!$C$30</definedName>
    <definedName name="_P118021001">'1180'!$A$31</definedName>
    <definedName name="_P118021002">'1180'!$C$31</definedName>
    <definedName name="_P118022001">'1180'!$A$32</definedName>
    <definedName name="_P118022002">'1180'!$C$32</definedName>
    <definedName name="_P118023001">'1180'!$A$33</definedName>
    <definedName name="_P118023002">'1180'!$C$33</definedName>
    <definedName name="_P118024001">'1180'!$A$34</definedName>
    <definedName name="_P118024002">'1180'!$C$34</definedName>
    <definedName name="_P118025001">'1180'!$A$35</definedName>
    <definedName name="_P118025002">'1180'!$C$35</definedName>
    <definedName name="_P118026001">'1180'!$A$36</definedName>
    <definedName name="_P118026002">'1180'!$C$36</definedName>
    <definedName name="_P118027001">'1180'!$A$37</definedName>
    <definedName name="_P118027002">'1180'!$C$37</definedName>
    <definedName name="_P118028001">'1180'!$A$38</definedName>
    <definedName name="_P118028002">'1180'!$C$38</definedName>
    <definedName name="_P118029001">'1180'!$A$39</definedName>
    <definedName name="_P118029002">'1180'!$C$39</definedName>
    <definedName name="_P118029902">'1180'!$C$40</definedName>
    <definedName name="_P119001002">'1190'!$C$11</definedName>
    <definedName name="_P119001003">'1190'!$D$11</definedName>
    <definedName name="_P119001004">'1190'!$E$11</definedName>
    <definedName name="_P119001005">'1190'!$F$11</definedName>
    <definedName name="_P119001006">'1190'!$G$11</definedName>
    <definedName name="_P119002002">'1190'!$C$12</definedName>
    <definedName name="_P119002003">'1190'!$D$12</definedName>
    <definedName name="_P119002004">'1190'!$E$12</definedName>
    <definedName name="_P119002005">'1190'!$F$12</definedName>
    <definedName name="_P119002006">'1190'!$G$12</definedName>
    <definedName name="_P119003002">'1190'!$C$13</definedName>
    <definedName name="_P119003003">'1190'!$D$13</definedName>
    <definedName name="_P119003004">'1190'!$E$13</definedName>
    <definedName name="_P119003005">'1190'!$F$13</definedName>
    <definedName name="_P119003006">'1190'!$G$13</definedName>
    <definedName name="_P119004002">'1190'!$C$14</definedName>
    <definedName name="_P119004003">'1190'!$D$14</definedName>
    <definedName name="_P119004004">'1190'!$E$14</definedName>
    <definedName name="_P119004005">'1190'!$F$14</definedName>
    <definedName name="_P119004006">'1190'!$G$14</definedName>
    <definedName name="_P119005002">'1190'!$C$15</definedName>
    <definedName name="_P119005003">'1190'!$D$15</definedName>
    <definedName name="_P119005004">'1190'!$E$15</definedName>
    <definedName name="_P119005005">'1190'!$F$15</definedName>
    <definedName name="_P119005006">'1190'!$G$15</definedName>
    <definedName name="_P119006001">'1190'!$B$16</definedName>
    <definedName name="_P119006002">'1190'!$C$16</definedName>
    <definedName name="_P119006003">'1190'!$D$16</definedName>
    <definedName name="_P119006004">'1190'!$E$16</definedName>
    <definedName name="_P119006005">'1190'!$F$16</definedName>
    <definedName name="_P119006006">'1190'!$G$16</definedName>
    <definedName name="_P119007001">'1190'!$B$17</definedName>
    <definedName name="_P119007002">'1190'!$C$17</definedName>
    <definedName name="_P119007003">'1190'!$D$17</definedName>
    <definedName name="_P119007004">'1190'!$E$17</definedName>
    <definedName name="_P119007005">'1190'!$F$17</definedName>
    <definedName name="_P119007006">'1190'!$G$17</definedName>
    <definedName name="_P119008001">'1190'!$B$18</definedName>
    <definedName name="_P119008002">'1190'!$C$18</definedName>
    <definedName name="_P119008003">'1190'!$D$18</definedName>
    <definedName name="_P119008004">'1190'!$E$18</definedName>
    <definedName name="_P119008005">'1190'!$F$18</definedName>
    <definedName name="_P119008006">'1190'!$G$18</definedName>
    <definedName name="_P119009001">'1190'!$B$19</definedName>
    <definedName name="_P119009002">'1190'!$C$19</definedName>
    <definedName name="_P119009003">'1190'!$D$19</definedName>
    <definedName name="_P119009004">'1190'!$E$19</definedName>
    <definedName name="_P119009005">'1190'!$F$19</definedName>
    <definedName name="_P119009006">'1190'!$G$19</definedName>
    <definedName name="_P119010001">'1190'!$B$20</definedName>
    <definedName name="_P119010002">'1190'!$C$20</definedName>
    <definedName name="_P119010003">'1190'!$D$20</definedName>
    <definedName name="_P119010004">'1190'!$E$20</definedName>
    <definedName name="_P119010005">'1190'!$F$20</definedName>
    <definedName name="_P119010006">'1190'!$G$20</definedName>
    <definedName name="_P119019902">'1190'!$C$21</definedName>
    <definedName name="_P119019903">'1190'!$D$21</definedName>
    <definedName name="_P119019904">'1190'!$E$21</definedName>
    <definedName name="_P119019905">'1190'!$F$21</definedName>
    <definedName name="_P119019906">'1190'!$G$21</definedName>
    <definedName name="_P120001002">'1200'!$D$12</definedName>
    <definedName name="_P120001003">'1200'!$E$12</definedName>
    <definedName name="_P120001004">'1200'!$F$12</definedName>
    <definedName name="_P120001007">'1200'!$J$12</definedName>
    <definedName name="_P120001008">'1200'!$K$12</definedName>
    <definedName name="_P120001009">'1200'!$G$12</definedName>
    <definedName name="_P120001010">'1200'!$H$12</definedName>
    <definedName name="_P120001011">'1200'!$I$12</definedName>
    <definedName name="_P120002002">'1200'!$D$13</definedName>
    <definedName name="_P120002003">'1200'!$E$13</definedName>
    <definedName name="_P120002004">'1200'!$F$13</definedName>
    <definedName name="_P120002007">'1200'!$J$13</definedName>
    <definedName name="_P120002008">'1200'!$K$13</definedName>
    <definedName name="_P120002009">'1200'!$G$13</definedName>
    <definedName name="_P120002010">'1200'!$H$13</definedName>
    <definedName name="_P120002011">'1200'!$I$13</definedName>
    <definedName name="_P120003002">'1200'!$D$14</definedName>
    <definedName name="_P120003003">'1200'!$E$14</definedName>
    <definedName name="_P120003004">'1200'!$F$14</definedName>
    <definedName name="_P120003007">'1200'!$J$14</definedName>
    <definedName name="_P120003008">'1200'!$K$14</definedName>
    <definedName name="_P120003009">'1200'!$G$14</definedName>
    <definedName name="_P120003010">'1200'!$H$14</definedName>
    <definedName name="_P120003011">'1200'!$I$14</definedName>
    <definedName name="_P120004002">'1200'!$D$15</definedName>
    <definedName name="_P120004003">'1200'!$E$15</definedName>
    <definedName name="_P120004004">'1200'!$F$15</definedName>
    <definedName name="_P120004007">'1200'!$J$15</definedName>
    <definedName name="_P120004008">'1200'!$K$15</definedName>
    <definedName name="_P120004009">'1200'!$G$15</definedName>
    <definedName name="_P120004010">'1200'!$H$15</definedName>
    <definedName name="_P120004011">'1200'!$I$15</definedName>
    <definedName name="_P120005002">'1200'!$D$16</definedName>
    <definedName name="_P120005003">'1200'!$E$16</definedName>
    <definedName name="_P120005004">'1200'!$F$16</definedName>
    <definedName name="_P120005007">'1200'!$J$16</definedName>
    <definedName name="_P120005008">'1200'!$K$16</definedName>
    <definedName name="_P120005009">'1200'!$G$16</definedName>
    <definedName name="_P120005010">'1200'!$H$16</definedName>
    <definedName name="_P120005011">'1200'!$I$16</definedName>
    <definedName name="_P120006002">'1200'!$D$17</definedName>
    <definedName name="_P120006003">'1200'!$E$17</definedName>
    <definedName name="_P120006004">'1200'!$F$17</definedName>
    <definedName name="_P120006007">'1200'!$J$17</definedName>
    <definedName name="_P120006008">'1200'!$K$17</definedName>
    <definedName name="_P120006009">'1200'!$G$17</definedName>
    <definedName name="_P120006010">'1200'!$H$17</definedName>
    <definedName name="_P120006011">'1200'!$I$17</definedName>
    <definedName name="_P120007002">'1200'!$D$18</definedName>
    <definedName name="_P120007003">'1200'!$E$18</definedName>
    <definedName name="_P120007004">'1200'!$F$18</definedName>
    <definedName name="_P120007007">'1200'!$J$18</definedName>
    <definedName name="_P120007008">'1200'!$K$18</definedName>
    <definedName name="_P120007009">'1200'!$G$18</definedName>
    <definedName name="_P120007010">'1200'!$H$18</definedName>
    <definedName name="_P120007011">'1200'!$I$18</definedName>
    <definedName name="_P120008002">'1200'!$D$19</definedName>
    <definedName name="_P120008003">'1200'!$E$19</definedName>
    <definedName name="_P120008004">'1200'!$F$19</definedName>
    <definedName name="_P120008007">'1200'!$J$19</definedName>
    <definedName name="_P120008008">'1200'!$K$19</definedName>
    <definedName name="_P120008009">'1200'!$G$19</definedName>
    <definedName name="_P120008010">'1200'!$H$19</definedName>
    <definedName name="_P120008011">'1200'!$I$19</definedName>
    <definedName name="_P120009002">'1200'!$D$20</definedName>
    <definedName name="_P120009003">'1200'!$E$20</definedName>
    <definedName name="_P120009004">'1200'!$F$20</definedName>
    <definedName name="_P120009007">'1200'!$J$20</definedName>
    <definedName name="_P120009008">'1200'!$K$20</definedName>
    <definedName name="_P120009009">'1200'!$G$20</definedName>
    <definedName name="_P120009010">'1200'!$H$20</definedName>
    <definedName name="_P120009011">'1200'!$I$20</definedName>
    <definedName name="_P120010002">'1200'!$D$21</definedName>
    <definedName name="_P120010003">'1200'!$E$21</definedName>
    <definedName name="_P120010004">'1200'!$F$21</definedName>
    <definedName name="_P120010007">'1200'!$J$21</definedName>
    <definedName name="_P120010008">'1200'!$K$21</definedName>
    <definedName name="_P120010009">'1200'!$G$21</definedName>
    <definedName name="_P120010010">'1200'!$H$21</definedName>
    <definedName name="_P120010011">'1200'!$I$21</definedName>
    <definedName name="_P120019902">'1200'!$D$22</definedName>
    <definedName name="_P120019903">'1200'!$E$22</definedName>
    <definedName name="_P120019904">'1200'!$F$22</definedName>
    <definedName name="_P120019907">'1200'!$J$22</definedName>
    <definedName name="_P120019908">'1200'!$K$22</definedName>
    <definedName name="_P120019909">'1200'!$G$22</definedName>
    <definedName name="_P120019910">'1200'!$H$22</definedName>
    <definedName name="_P120019911">'1200'!$I$22</definedName>
    <definedName name="_P1210.101001">'1210.1'!$C$11</definedName>
    <definedName name="_P1210.101002">'1210.1'!$D$11</definedName>
    <definedName name="_P1210.101003">'1210.1'!$E$11</definedName>
    <definedName name="_P1210.101004">'1210.1'!$F$11</definedName>
    <definedName name="_P1210.101005">'1210.1'!$G$11</definedName>
    <definedName name="_P1210.101006">'1210.1'!$H$11</definedName>
    <definedName name="_P1210.101007">'1210.1'!$I$11</definedName>
    <definedName name="_P1210.101008">'1210.1'!$J$11</definedName>
    <definedName name="_P1210.102001">'1210.1'!$C$12</definedName>
    <definedName name="_P1210.102002">'1210.1'!$D$12</definedName>
    <definedName name="_P1210.102003">'1210.1'!$E$12</definedName>
    <definedName name="_P1210.102004">'1210.1'!$F$12</definedName>
    <definedName name="_P1210.102005">'1210.1'!$G$12</definedName>
    <definedName name="_P1210.102006">'1210.1'!$H$12</definedName>
    <definedName name="_P1210.102007">'1210.1'!$I$12</definedName>
    <definedName name="_P1210.102008">'1210.1'!$J$12</definedName>
    <definedName name="_P1210.103001">'1210.1'!$C$13</definedName>
    <definedName name="_P1210.103002">'1210.1'!$D$13</definedName>
    <definedName name="_P1210.103003">'1210.1'!$E$13</definedName>
    <definedName name="_P1210.103004">'1210.1'!$F$13</definedName>
    <definedName name="_P1210.103005">'1210.1'!$G$13</definedName>
    <definedName name="_P1210.103006">'1210.1'!$H$13</definedName>
    <definedName name="_P1210.103007">'1210.1'!$I$13</definedName>
    <definedName name="_P1210.103008">'1210.1'!$J$13</definedName>
    <definedName name="_P1210.104001">'1210.1'!$C$14</definedName>
    <definedName name="_P1210.104002">'1210.1'!$D$14</definedName>
    <definedName name="_P1210.104003">'1210.1'!$E$14</definedName>
    <definedName name="_P1210.104004">'1210.1'!$F$14</definedName>
    <definedName name="_P1210.104005">'1210.1'!$G$14</definedName>
    <definedName name="_P1210.104006">'1210.1'!$H$14</definedName>
    <definedName name="_P1210.104007">'1210.1'!$I$14</definedName>
    <definedName name="_P1210.104008">'1210.1'!$J$14</definedName>
    <definedName name="_P1210.105001">'1210.1'!$C$15</definedName>
    <definedName name="_P1210.105002">'1210.1'!$D$15</definedName>
    <definedName name="_P1210.105003">'1210.1'!$E$15</definedName>
    <definedName name="_P1210.105004">'1210.1'!$F$15</definedName>
    <definedName name="_P1210.105005">'1210.1'!$G$15</definedName>
    <definedName name="_P1210.105006">'1210.1'!$H$15</definedName>
    <definedName name="_P1210.105007">'1210.1'!$I$15</definedName>
    <definedName name="_P1210.105008">'1210.1'!$J$15</definedName>
    <definedName name="_P1210.109901">'1210.1'!$C$16</definedName>
    <definedName name="_P1210.109902">'1210.1'!$D$16</definedName>
    <definedName name="_P1210.109903">'1210.1'!$E$16</definedName>
    <definedName name="_P1210.109904">'1210.1'!$F$16</definedName>
    <definedName name="_P1210.109905">'1210.1'!$G$16</definedName>
    <definedName name="_P1210.109906">'1210.1'!$H$16</definedName>
    <definedName name="_P1210.109907">'1210.1'!$I$16</definedName>
    <definedName name="_P1210.109908">'1210.1'!$J$16</definedName>
    <definedName name="_P1210.201002">'1210.2'!$C$12</definedName>
    <definedName name="_P1210.201003">'1210.2'!$D$12</definedName>
    <definedName name="_P1210.201004">'1210.2'!$E$12</definedName>
    <definedName name="_P1210.202002">'1210.2'!$C$13</definedName>
    <definedName name="_P1210.202003">'1210.2'!$D$13</definedName>
    <definedName name="_P1210.202004">'1210.2'!$E$13</definedName>
    <definedName name="_P1210.203002">'1210.2'!$C$14</definedName>
    <definedName name="_P1210.203003">'1210.2'!$D$14</definedName>
    <definedName name="_P1210.203004">'1210.2'!$E$14</definedName>
    <definedName name="_P1210.204002">'1210.2'!$C$15</definedName>
    <definedName name="_P1210.204003">'1210.2'!$D$15</definedName>
    <definedName name="_P1210.204004">'1210.2'!$E$15</definedName>
    <definedName name="_P1210.205002">'1210.2'!$C$16</definedName>
    <definedName name="_P1210.205003">'1210.2'!$D$16</definedName>
    <definedName name="_P1210.205004">'1210.2'!$E$16</definedName>
    <definedName name="_P1210.206002">'1210.2'!$C$17</definedName>
    <definedName name="_P1210.206003">'1210.2'!$D$17</definedName>
    <definedName name="_P1210.206004">'1210.2'!$E$17</definedName>
    <definedName name="_P1210.207002">'1210.2'!$C$18</definedName>
    <definedName name="_P1210.207003">'1210.2'!$D$18</definedName>
    <definedName name="_P1210.207004">'1210.2'!$E$18</definedName>
    <definedName name="_P1210.208002">'1210.2'!$C$19</definedName>
    <definedName name="_P1210.208003">'1210.2'!$D$19</definedName>
    <definedName name="_P1210.208004">'1210.2'!$E$19</definedName>
    <definedName name="_P1210.209002">'1210.2'!$C$20</definedName>
    <definedName name="_P1210.209003">'1210.2'!$D$20</definedName>
    <definedName name="_P1210.209004">'1210.2'!$E$20</definedName>
    <definedName name="_P1210.209502">'1210.2'!$C$21</definedName>
    <definedName name="_P1210.209503">'1210.2'!$D$21</definedName>
    <definedName name="_P1210.209504">'1210.2'!$E$21</definedName>
    <definedName name="_P1210.209902">'1210.2'!$C$22</definedName>
    <definedName name="_P1210.209903">'1210.2'!$D$22</definedName>
    <definedName name="_P1210.209904">'1210.2'!$E$22</definedName>
    <definedName name="_P1210.210002">'1210.2'!$C$27</definedName>
    <definedName name="_P1210.210003">'1210.2'!$D$27</definedName>
    <definedName name="_P1210.210004">'1210.2'!$E$27</definedName>
    <definedName name="_P1210.211002">'1210.2'!$C$28</definedName>
    <definedName name="_P1210.211003">'1210.2'!$D$28</definedName>
    <definedName name="_P1210.211004">'1210.2'!$E$28</definedName>
    <definedName name="_P1210.212002">'1210.2'!$C$29</definedName>
    <definedName name="_P1210.212003">'1210.2'!$D$29</definedName>
    <definedName name="_P1210.212004">'1210.2'!$E$29</definedName>
    <definedName name="_P1210.213002">'1210.2'!$C$30</definedName>
    <definedName name="_P1210.213003">'1210.2'!$D$30</definedName>
    <definedName name="_P1210.213004">'1210.2'!$E$30</definedName>
    <definedName name="_P1210.214002">'1210.2'!$C$31</definedName>
    <definedName name="_P1210.214003">'1210.2'!$D$31</definedName>
    <definedName name="_P1210.214004">'1210.2'!$E$31</definedName>
    <definedName name="_P1210.215002">'1210.2'!$C$32</definedName>
    <definedName name="_P1210.215003">'1210.2'!$D$32</definedName>
    <definedName name="_P1210.215004">'1210.2'!$E$32</definedName>
    <definedName name="_P1210.216002">'1210.2'!$C$33</definedName>
    <definedName name="_P1210.216003">'1210.2'!$D$33</definedName>
    <definedName name="_P1210.216004">'1210.2'!$E$33</definedName>
    <definedName name="_P1210.216502">'1210.2'!$C$34</definedName>
    <definedName name="_P1210.216503">'1210.2'!$D$34</definedName>
    <definedName name="_P1210.216504">'1210.2'!$E$34</definedName>
    <definedName name="_P1210.219902">'1210.2'!$C$35</definedName>
    <definedName name="_P1210.219903">'1210.2'!$D$35</definedName>
    <definedName name="_P1210.219904">'1210.2'!$E$35</definedName>
    <definedName name="_P1210.220002">'1210.2'!$C$56</definedName>
    <definedName name="_P1210.220003">'1210.2'!$D$56</definedName>
    <definedName name="_P1210.221002">'1210.2'!$C$57</definedName>
    <definedName name="_P1210.221003">'1210.2'!$D$57</definedName>
    <definedName name="_P1210.222002">'1210.2'!$C$58</definedName>
    <definedName name="_P1210.222003">'1210.2'!$D$58</definedName>
    <definedName name="_P1210.223002">'1210.2'!$C$59</definedName>
    <definedName name="_P1210.223003">'1210.2'!$D$59</definedName>
    <definedName name="_P1210.224002">'1210.2'!$C$60</definedName>
    <definedName name="_P1210.224003">'1210.2'!$D$60</definedName>
    <definedName name="_P1210.225002">'1210.2'!$C$61</definedName>
    <definedName name="_P1210.225003">'1210.2'!$D$61</definedName>
    <definedName name="_P1210.226002">'1210.2'!$C$62</definedName>
    <definedName name="_P1210.226003">'1210.2'!$D$62</definedName>
    <definedName name="_P1210.227002">'1210.2'!$C$63</definedName>
    <definedName name="_P1210.227003">'1210.2'!$D$63</definedName>
    <definedName name="_P1210.228502">'1210.2'!$C$64</definedName>
    <definedName name="_P1210.228503">'1210.2'!$D$64</definedName>
    <definedName name="_P1210.229902">'1210.2'!$C$65</definedName>
    <definedName name="_P1210.229903">'1210.2'!$D$65</definedName>
    <definedName name="_P1210.230002">'1210.2'!$C$70</definedName>
    <definedName name="_P1210.230003">'1210.2'!$D$70</definedName>
    <definedName name="_P1210.231002">'1210.2'!$C$71</definedName>
    <definedName name="_P1210.231003">'1210.2'!$D$71</definedName>
    <definedName name="_P1210.232002">'1210.2'!$C$72</definedName>
    <definedName name="_P1210.232003">'1210.2'!$D$72</definedName>
    <definedName name="_P1210.233002">'1210.2'!$C$73</definedName>
    <definedName name="_P1210.233003">'1210.2'!$D$73</definedName>
    <definedName name="_P1210.234002">'1210.2'!$C$74</definedName>
    <definedName name="_P1210.234003">'1210.2'!$D$74</definedName>
    <definedName name="_P1210.235002">'1210.2'!$C$75</definedName>
    <definedName name="_P1210.235003">'1210.2'!$D$75</definedName>
    <definedName name="_P1210.236002">'1210.2'!$C$76</definedName>
    <definedName name="_P1210.236003">'1210.2'!$D$76</definedName>
    <definedName name="_P1210.237502">'1210.2'!$C$77</definedName>
    <definedName name="_P1210.237503">'1210.2'!$D$77</definedName>
    <definedName name="_P1210.239902">'1210.2'!$C$78</definedName>
    <definedName name="_P1210.239903">'1210.2'!$D$78</definedName>
    <definedName name="_P121001002">'1210'!$D$13</definedName>
    <definedName name="_P121001003">'1210'!$E$13</definedName>
    <definedName name="_P121001004">'1210'!$F$13</definedName>
    <definedName name="_P121001006">'1210'!$G$13</definedName>
    <definedName name="_P121001008">'1210'!$H$13</definedName>
    <definedName name="_P121002002">'1210'!$D$15</definedName>
    <definedName name="_P121002003">'1210'!$E$15</definedName>
    <definedName name="_P121002004">'1210'!$F$15</definedName>
    <definedName name="_P121002006">'1210'!$G$15</definedName>
    <definedName name="_P121003002">'1210'!$D$16</definedName>
    <definedName name="_P121003003">'1210'!$E$16</definedName>
    <definedName name="_P121003004">'1210'!$F$16</definedName>
    <definedName name="_P121003006">'1210'!$G$16</definedName>
    <definedName name="_P121003008">'1210'!$H$16</definedName>
    <definedName name="_P121004002">'1210'!$D$17</definedName>
    <definedName name="_P121004003">'1210'!$E$17</definedName>
    <definedName name="_P121004004">'1210'!$F$17</definedName>
    <definedName name="_P121004006">'1210'!$G$17</definedName>
    <definedName name="_P121004008">'1210'!$H$17</definedName>
    <definedName name="_P121009902">'1210'!$D$18</definedName>
    <definedName name="_P121009903">'1210'!$E$18</definedName>
    <definedName name="_P121009904">'1210'!$F$18</definedName>
    <definedName name="_P121009906">'1210'!$G$18</definedName>
    <definedName name="_P121009908">'1210'!$H$18</definedName>
    <definedName name="_P121010002">'1210'!$D$20</definedName>
    <definedName name="_P121010003">'1210'!$E$20</definedName>
    <definedName name="_P121010004">'1210'!$F$20</definedName>
    <definedName name="_P121010006">'1210'!$G$20</definedName>
    <definedName name="_P121010008">'1210'!$H$20</definedName>
    <definedName name="_P121011002">'1210'!$D$22</definedName>
    <definedName name="_P121011003">'1210'!$E$22</definedName>
    <definedName name="_P121011004">'1210'!$F$22</definedName>
    <definedName name="_P121011006">'1210'!$G$22</definedName>
    <definedName name="_P121011008">'1210'!$H$22</definedName>
    <definedName name="_P121012002">'1210'!$D$23</definedName>
    <definedName name="_P121012003">'1210'!$E$23</definedName>
    <definedName name="_P121012004">'1210'!$F$23</definedName>
    <definedName name="_P121012006">'1210'!$G$23</definedName>
    <definedName name="_P121012008">'1210'!$H$23</definedName>
    <definedName name="_P121013002">'1210'!$D$24</definedName>
    <definedName name="_P121013003">'1210'!$E$24</definedName>
    <definedName name="_P121013004">'1210'!$F$24</definedName>
    <definedName name="_P121013006">'1210'!$G$24</definedName>
    <definedName name="_P121013008">'1210'!$H$24</definedName>
    <definedName name="_P121014002">'1210'!$D$25</definedName>
    <definedName name="_P121014003">'1210'!$E$25</definedName>
    <definedName name="_P121014004">'1210'!$F$25</definedName>
    <definedName name="_P121014006">'1210'!$G$25</definedName>
    <definedName name="_P121014008">'1210'!$H$25</definedName>
    <definedName name="_P121015002">'1210'!$D$26</definedName>
    <definedName name="_P121015003">'1210'!$E$26</definedName>
    <definedName name="_P121015004">'1210'!$F$26</definedName>
    <definedName name="_P121015006">'1210'!$G$26</definedName>
    <definedName name="_P121015008">'1210'!$H$26</definedName>
    <definedName name="_P121016002">'1210'!$D$27</definedName>
    <definedName name="_P121016003">'1210'!$E$27</definedName>
    <definedName name="_P121016004">'1210'!$F$27</definedName>
    <definedName name="_P121016006">'1210'!$G$27</definedName>
    <definedName name="_P121016008">'1210'!$H$27</definedName>
    <definedName name="_P121019902">'1210'!$D$28</definedName>
    <definedName name="_P121019903">'1210'!$E$28</definedName>
    <definedName name="_P121019904">'1210'!$F$28</definedName>
    <definedName name="_P121019906">'1210'!$G$28</definedName>
    <definedName name="_P121019908">'1210'!$H$28</definedName>
    <definedName name="_P121029902">'1210'!$D$29</definedName>
    <definedName name="_P121029903">'1210'!$E$29</definedName>
    <definedName name="_P121029904">'1210'!$F$29</definedName>
    <definedName name="_P121029906">'1210'!$G$29</definedName>
    <definedName name="_P121029908">'1210'!$H$29</definedName>
    <definedName name="_P121030009">'1210'!$D$48</definedName>
    <definedName name="_P121030010">'1210'!$E$48</definedName>
    <definedName name="_P121030011">'1210'!$F$48</definedName>
    <definedName name="_P121030013">'1210'!$G$48</definedName>
    <definedName name="_P121030015">'1210'!$H$48</definedName>
    <definedName name="_P121031009">'1210'!$D$50</definedName>
    <definedName name="_P121031010">'1210'!$E$50</definedName>
    <definedName name="_P121031011">'1210'!$F$50</definedName>
    <definedName name="_P121031013">'1210'!$G$50</definedName>
    <definedName name="_P121031015">'1210'!$H$50</definedName>
    <definedName name="_P121032009">'1210'!$D$51</definedName>
    <definedName name="_P121032010">'1210'!$E$51</definedName>
    <definedName name="_P121032011">'1210'!$F$51</definedName>
    <definedName name="_P121032013">'1210'!$G$51</definedName>
    <definedName name="_P121032015">'1210'!$H$51</definedName>
    <definedName name="_P121033009">'1210'!$D$52</definedName>
    <definedName name="_P121033010">'1210'!$E$52</definedName>
    <definedName name="_P121033011">'1210'!$F$52</definedName>
    <definedName name="_P121033013">'1210'!$G$52</definedName>
    <definedName name="_P121033015">'1210'!$H$52</definedName>
    <definedName name="_P121039909">'1210'!$D$53</definedName>
    <definedName name="_P121039910">'1210'!$E$53</definedName>
    <definedName name="_P121039911">'1210'!$F$53</definedName>
    <definedName name="_P121039913">'1210'!$G$53</definedName>
    <definedName name="_P121039915">'1210'!$H$53</definedName>
    <definedName name="_P121040009">'1210'!$D$55</definedName>
    <definedName name="_P121040010">'1210'!$E$55</definedName>
    <definedName name="_P121040011">'1210'!$F$55</definedName>
    <definedName name="_P121040013">'1210'!$G$55</definedName>
    <definedName name="_P121040015">'1210'!$H$55</definedName>
    <definedName name="_P121041009">'1210'!$D$57</definedName>
    <definedName name="_P121041010">'1210'!$E$57</definedName>
    <definedName name="_P121041011">'1210'!$F$57</definedName>
    <definedName name="_P121041013">'1210'!$G$57</definedName>
    <definedName name="_P121041015">'1210'!$H$57</definedName>
    <definedName name="_P121042009">'1210'!$D$58</definedName>
    <definedName name="_P121042010">'1210'!$E$58</definedName>
    <definedName name="_P121042011">'1210'!$F$58</definedName>
    <definedName name="_P121042013">'1210'!$G$58</definedName>
    <definedName name="_P121042015">'1210'!$H$58</definedName>
    <definedName name="_P121043009">'1210'!$D$59</definedName>
    <definedName name="_P121043010">'1210'!$E$59</definedName>
    <definedName name="_P121043011">'1210'!$F$59</definedName>
    <definedName name="_P121043013">'1210'!$G$59</definedName>
    <definedName name="_P121043015">'1210'!$H$59</definedName>
    <definedName name="_P121044009">'1210'!$D$60</definedName>
    <definedName name="_P121044010">'1210'!$E$60</definedName>
    <definedName name="_P121044011">'1210'!$F$60</definedName>
    <definedName name="_P121044013">'1210'!$G$60</definedName>
    <definedName name="_P121044015">'1210'!$H$60</definedName>
    <definedName name="_P121045009">'1210'!$D$61</definedName>
    <definedName name="_P121045010">'1210'!$E$61</definedName>
    <definedName name="_P121045011">'1210'!$F$61</definedName>
    <definedName name="_P121045013">'1210'!$G$61</definedName>
    <definedName name="_P121045015">'1210'!$H$61</definedName>
    <definedName name="_P121046009">'1210'!$D$62</definedName>
    <definedName name="_P121046010">'1210'!$E$62</definedName>
    <definedName name="_P121046011">'1210'!$F$62</definedName>
    <definedName name="_P121046013">'1210'!$G$62</definedName>
    <definedName name="_P121046015">'1210'!$H$62</definedName>
    <definedName name="_P121049909">'1210'!$D$63</definedName>
    <definedName name="_P121049910">'1210'!$E$63</definedName>
    <definedName name="_P121049911">'1210'!$F$63</definedName>
    <definedName name="_P121049913">'1210'!$G$63</definedName>
    <definedName name="_P121049915">'1210'!$H$63</definedName>
    <definedName name="_P121059909">'1210'!$D$64</definedName>
    <definedName name="_P121059910">'1210'!$E$64</definedName>
    <definedName name="_P121059911">'1210'!$F$64</definedName>
    <definedName name="_P121059913">'1210'!$G$64</definedName>
    <definedName name="_P121059915">'1210'!$H$64</definedName>
    <definedName name="_P121060016">'1210'!$D$83</definedName>
    <definedName name="_P121060017">'1210'!$E$83</definedName>
    <definedName name="_P121060018">'1210'!$F$83</definedName>
    <definedName name="_P121060019">'1210'!$G$83</definedName>
    <definedName name="_P121061016">'1210'!$D$85</definedName>
    <definedName name="_P121061017">'1210'!$E$85</definedName>
    <definedName name="_P121061018">'1210'!$F$85</definedName>
    <definedName name="_P121061019">'1210'!$G$85</definedName>
    <definedName name="_P121062016">'1210'!$D$86</definedName>
    <definedName name="_P121062017">'1210'!$E$86</definedName>
    <definedName name="_P121062018">'1210'!$F$86</definedName>
    <definedName name="_P121062019">'1210'!$G$86</definedName>
    <definedName name="_P121063016">'1210'!$D$87</definedName>
    <definedName name="_P121063017">'1210'!$E$87</definedName>
    <definedName name="_P121063018">'1210'!$F$87</definedName>
    <definedName name="_P121063019">'1210'!$G$87</definedName>
    <definedName name="_P121069916">'1210'!$D$88</definedName>
    <definedName name="_P121069917">'1210'!$E$88</definedName>
    <definedName name="_P121069918">'1210'!$F$88</definedName>
    <definedName name="_P121069919">'1210'!$G$88</definedName>
    <definedName name="_P121070016">'1210'!$D$90</definedName>
    <definedName name="_P121070017">'1210'!$E$90</definedName>
    <definedName name="_P121070018">'1210'!$F$90</definedName>
    <definedName name="_P121070019">'1210'!$G$90</definedName>
    <definedName name="_P121071016">'1210'!$D$92</definedName>
    <definedName name="_P121071017">'1210'!$E$92</definedName>
    <definedName name="_P121071018">'1210'!$F$92</definedName>
    <definedName name="_P121071019">'1210'!$G$92</definedName>
    <definedName name="_P121072016">'1210'!$D$93</definedName>
    <definedName name="_P121072017">'1210'!$E$93</definedName>
    <definedName name="_P121072018">'1210'!$F$93</definedName>
    <definedName name="_P121072019">'1210'!$G$93</definedName>
    <definedName name="_P121073016">'1210'!$D$94</definedName>
    <definedName name="_P121073017">'1210'!$E$94</definedName>
    <definedName name="_P121073018">'1210'!$F$94</definedName>
    <definedName name="_P121073019">'1210'!$G$94</definedName>
    <definedName name="_P121074016">'1210'!$D$95</definedName>
    <definedName name="_P121074017">'1210'!$E$95</definedName>
    <definedName name="_P121074018">'1210'!$F$95</definedName>
    <definedName name="_P121074019">'1210'!$G$95</definedName>
    <definedName name="_P121075016">'1210'!$D$96</definedName>
    <definedName name="_P121075017">'1210'!$E$96</definedName>
    <definedName name="_P121075018">'1210'!$F$96</definedName>
    <definedName name="_P121075019">'1210'!$G$96</definedName>
    <definedName name="_P121076016">'1210'!$D$97</definedName>
    <definedName name="_P121076017">'1210'!$E$97</definedName>
    <definedName name="_P121076018">'1210'!$F$97</definedName>
    <definedName name="_P121076019">'1210'!$G$97</definedName>
    <definedName name="_P121079916">'1210'!$D$98</definedName>
    <definedName name="_P121079917">'1210'!$E$98</definedName>
    <definedName name="_P121079918">'1210'!$F$98</definedName>
    <definedName name="_P121079919">'1210'!$G$98</definedName>
    <definedName name="_P121089916">'1210'!$D$99</definedName>
    <definedName name="_P121089917">'1210'!$E$99</definedName>
    <definedName name="_P121089918">'1210'!$F$99</definedName>
    <definedName name="_P121089919">'1210'!$G$99</definedName>
    <definedName name="_P121202008">'1210'!$H$15</definedName>
    <definedName name="_P1240.101002">'1240.1'!$C$11</definedName>
    <definedName name="_P1240.101003">'1240.1'!$D$11</definedName>
    <definedName name="_P1240.102002">'1240.1'!$C$12</definedName>
    <definedName name="_P1240.102003">'1240.1'!$D$12</definedName>
    <definedName name="_P1240.103002">'1240.1'!$C$13</definedName>
    <definedName name="_P1240.103003">'1240.1'!$D$13</definedName>
    <definedName name="_P1240.104002">'1240.1'!$C$14</definedName>
    <definedName name="_P1240.104003">'1240.1'!$D$14</definedName>
    <definedName name="_P1240.105002">'1240.1'!$C$15</definedName>
    <definedName name="_P1240.105003">'1240.1'!$D$15</definedName>
    <definedName name="_P1240.109902">'1240.1'!$C$16</definedName>
    <definedName name="_P1240.109903">'1240.1'!$D$16</definedName>
    <definedName name="_P124001001">'1240'!$C$12</definedName>
    <definedName name="_P124001002">'1240'!$D$12</definedName>
    <definedName name="_P124001003">'1240'!$E$12</definedName>
    <definedName name="_P124001004">'1240'!$F$12</definedName>
    <definedName name="_P124001005">'1240'!$G$12</definedName>
    <definedName name="_P124001006">'1240'!$H$12</definedName>
    <definedName name="_P124002001">'1240'!$C$13</definedName>
    <definedName name="_P124002002">'1240'!$D$13</definedName>
    <definedName name="_P124002003">'1240'!$E$13</definedName>
    <definedName name="_P124002004">'1240'!$F$13</definedName>
    <definedName name="_P124002005">'1240'!$G$13</definedName>
    <definedName name="_P124002006">'1240'!$H$13</definedName>
    <definedName name="_P124003001">'1240'!$C$14</definedName>
    <definedName name="_P124003002">'1240'!$D$14</definedName>
    <definedName name="_P124003003">'1240'!$E$14</definedName>
    <definedName name="_P124003004">'1240'!$F$14</definedName>
    <definedName name="_P124003005">'1240'!$G$14</definedName>
    <definedName name="_P124003006">'1240'!$H$14</definedName>
    <definedName name="_P124004001">'1240'!$C$15</definedName>
    <definedName name="_P124004002">'1240'!$D$15</definedName>
    <definedName name="_P124004003">'1240'!$E$15</definedName>
    <definedName name="_P124004004">'1240'!$F$15</definedName>
    <definedName name="_P124004005">'1240'!$G$15</definedName>
    <definedName name="_P124004006">'1240'!$H$15</definedName>
    <definedName name="_P124005001">'1240'!$C$16</definedName>
    <definedName name="_P124005002">'1240'!$D$16</definedName>
    <definedName name="_P124005003">'1240'!$E$16</definedName>
    <definedName name="_P124005004">'1240'!$F$16</definedName>
    <definedName name="_P124005005">'1240'!$G$16</definedName>
    <definedName name="_P124005006">'1240'!$H$16</definedName>
    <definedName name="_P124006001">'1240'!$C$17</definedName>
    <definedName name="_P124006002">'1240'!$D$17</definedName>
    <definedName name="_P124006003">'1240'!$E$17</definedName>
    <definedName name="_P124006004">'1240'!$F$17</definedName>
    <definedName name="_P124006005">'1240'!$G$17</definedName>
    <definedName name="_P124006006">'1240'!$H$17</definedName>
    <definedName name="_P124007001">'1240'!$C$18</definedName>
    <definedName name="_P124007002">'1240'!$D$18</definedName>
    <definedName name="_P124007003">'1240'!$E$18</definedName>
    <definedName name="_P124007004">'1240'!$F$18</definedName>
    <definedName name="_P124007005">'1240'!$G$18</definedName>
    <definedName name="_P124007006">'1240'!$H$18</definedName>
    <definedName name="_P124008001">'1240'!$C$19</definedName>
    <definedName name="_P124008002">'1240'!$D$19</definedName>
    <definedName name="_P124008003">'1240'!$E$19</definedName>
    <definedName name="_P124008004">'1240'!$F$19</definedName>
    <definedName name="_P124008005">'1240'!$G$19</definedName>
    <definedName name="_P124008006">'1240'!$H$19</definedName>
    <definedName name="_P124019901">'1240'!$C$20</definedName>
    <definedName name="_P124019902">'1240'!$D$20</definedName>
    <definedName name="_P124019903">'1240'!$E$20</definedName>
    <definedName name="_P124019904">'1240'!$F$20</definedName>
    <definedName name="_P124019905">'1240'!$G$20</definedName>
    <definedName name="_P124019906">'1240'!$H$20</definedName>
    <definedName name="_P1250.101002">'1250.1'!$C$12</definedName>
    <definedName name="_P1250.101003">'1250.1'!$D$12</definedName>
    <definedName name="_P1250.102002">'1250.1'!$C$13</definedName>
    <definedName name="_P1250.102003">'1250.1'!$D$13</definedName>
    <definedName name="_P1250.103002">'1250.1'!$C$14</definedName>
    <definedName name="_P1250.103003">'1250.1'!$D$14</definedName>
    <definedName name="_P1250.104002">'1250.1'!$C$15</definedName>
    <definedName name="_P1250.104003">'1250.1'!$D$15</definedName>
    <definedName name="_P1250.109902">'1250.1'!$C$16</definedName>
    <definedName name="_P1250.109903">'1250.1'!$D$16</definedName>
    <definedName name="_P125011002">'1250'!$E$12</definedName>
    <definedName name="_P125011003">'1250'!$F$12</definedName>
    <definedName name="_P125011004">'1250'!$G$12</definedName>
    <definedName name="_P125011005">'1250'!$H$12</definedName>
    <definedName name="_P125011006">'1250'!$I$12</definedName>
    <definedName name="_P125011007">'1250'!$J$12</definedName>
    <definedName name="_P125011202">'1250'!$E$13</definedName>
    <definedName name="_P125011203">'1250'!$F$13</definedName>
    <definedName name="_P125011204">'1250'!$G$13</definedName>
    <definedName name="_P125011205">'1250'!$H$13</definedName>
    <definedName name="_P125011206">'1250'!$I$13</definedName>
    <definedName name="_P125011207">'1250'!$J$13</definedName>
    <definedName name="_P125011402">'1250'!$E$14</definedName>
    <definedName name="_P125011403">'1250'!$F$14</definedName>
    <definedName name="_P125011404">'1250'!$G$14</definedName>
    <definedName name="_P125011405">'1250'!$H$14</definedName>
    <definedName name="_P125011406">'1250'!$I$14</definedName>
    <definedName name="_P125011407">'1250'!$J$14</definedName>
    <definedName name="_P125011902">'1250'!$E$15</definedName>
    <definedName name="_P125011903">'1250'!$F$15</definedName>
    <definedName name="_P125011904">'1250'!$G$15</definedName>
    <definedName name="_P125011905">'1250'!$H$15</definedName>
    <definedName name="_P125011906">'1250'!$I$15</definedName>
    <definedName name="_P125011907">'1250'!$J$15</definedName>
    <definedName name="_P125011908">'1250'!$K$15</definedName>
    <definedName name="_P125012002">'1250'!$E$17</definedName>
    <definedName name="_P125012003">'1250'!$F$17</definedName>
    <definedName name="_P125012004">'1250'!$G$17</definedName>
    <definedName name="_P125012005">'1250'!$H$17</definedName>
    <definedName name="_P125012006">'1250'!$I$17</definedName>
    <definedName name="_P125012007">'1250'!$J$17</definedName>
    <definedName name="_P125012202">'1250'!$E$18</definedName>
    <definedName name="_P125012203">'1250'!$F$18</definedName>
    <definedName name="_P125012204">'1250'!$G$18</definedName>
    <definedName name="_P125012205">'1250'!$H$18</definedName>
    <definedName name="_P125012206">'1250'!$I$18</definedName>
    <definedName name="_P125012207">'1250'!$J$18</definedName>
    <definedName name="_P125012402">'1250'!$E$19</definedName>
    <definedName name="_P125012403">'1250'!$F$19</definedName>
    <definedName name="_P125012404">'1250'!$G$19</definedName>
    <definedName name="_P125012405">'1250'!$H$19</definedName>
    <definedName name="_P125012406">'1250'!$I$19</definedName>
    <definedName name="_P125012407">'1250'!$J$19</definedName>
    <definedName name="_P125012902">'1250'!$E$20</definedName>
    <definedName name="_P125012903">'1250'!$F$20</definedName>
    <definedName name="_P125012904">'1250'!$G$20</definedName>
    <definedName name="_P125012905">'1250'!$H$20</definedName>
    <definedName name="_P125012906">'1250'!$I$20</definedName>
    <definedName name="_P125012907">'1250'!$J$20</definedName>
    <definedName name="_P125012908">'1250'!$K$20</definedName>
    <definedName name="_P125013002">'1250'!$E$22</definedName>
    <definedName name="_P125013003">'1250'!$F$22</definedName>
    <definedName name="_P125013004">'1250'!$G$22</definedName>
    <definedName name="_P125013005">'1250'!$H$22</definedName>
    <definedName name="_P125013006">'1250'!$I$22</definedName>
    <definedName name="_P125013007">'1250'!$J$22</definedName>
    <definedName name="_P125013202">'1250'!$E$23</definedName>
    <definedName name="_P125013203">'1250'!$F$23</definedName>
    <definedName name="_P125013204">'1250'!$G$23</definedName>
    <definedName name="_P125013205">'1250'!$H$23</definedName>
    <definedName name="_P125013206">'1250'!$I$23</definedName>
    <definedName name="_P125013207">'1250'!$J$23</definedName>
    <definedName name="_P125013402">'1250'!$E$24</definedName>
    <definedName name="_P125013403">'1250'!$F$24</definedName>
    <definedName name="_P125013404">'1250'!$G$24</definedName>
    <definedName name="_P125013405">'1250'!$H$24</definedName>
    <definedName name="_P125013406">'1250'!$I$24</definedName>
    <definedName name="_P125013407">'1250'!$J$24</definedName>
    <definedName name="_P125013602">'1250'!$E$25</definedName>
    <definedName name="_P125013603">'1250'!$F$25</definedName>
    <definedName name="_P125013604">'1250'!$G$25</definedName>
    <definedName name="_P125013605">'1250'!$H$25</definedName>
    <definedName name="_P125013606">'1250'!$I$25</definedName>
    <definedName name="_P125013607">'1250'!$J$25</definedName>
    <definedName name="_P125013802">'1250'!$E$26</definedName>
    <definedName name="_P125013803">'1250'!$F$26</definedName>
    <definedName name="_P125013804">'1250'!$G$26</definedName>
    <definedName name="_P125013805">'1250'!$H$26</definedName>
    <definedName name="_P125013806">'1250'!$I$26</definedName>
    <definedName name="_P125013807">'1250'!$J$26</definedName>
    <definedName name="_P125014002">'1250'!$E$27</definedName>
    <definedName name="_P125014003">'1250'!$F$27</definedName>
    <definedName name="_P125014004">'1250'!$G$27</definedName>
    <definedName name="_P125014005">'1250'!$H$27</definedName>
    <definedName name="_P125014006">'1250'!$I$27</definedName>
    <definedName name="_P125014007">'1250'!$J$27</definedName>
    <definedName name="_P125014202">'1250'!$E$28</definedName>
    <definedName name="_P125014203">'1250'!$F$28</definedName>
    <definedName name="_P125014204">'1250'!$G$28</definedName>
    <definedName name="_P125014205">'1250'!$H$28</definedName>
    <definedName name="_P125014206">'1250'!$I$28</definedName>
    <definedName name="_P125014207">'1250'!$J$28</definedName>
    <definedName name="_P125014402">'1250'!$E$29</definedName>
    <definedName name="_P125014403">'1250'!$F$29</definedName>
    <definedName name="_P125014404">'1250'!$G$29</definedName>
    <definedName name="_P125014405">'1250'!$H$29</definedName>
    <definedName name="_P125014406">'1250'!$I$29</definedName>
    <definedName name="_P125014407">'1250'!$J$29</definedName>
    <definedName name="_P125014902">'1250'!$E$30</definedName>
    <definedName name="_P125014903">'1250'!$F$30</definedName>
    <definedName name="_P125014904">'1250'!$G$30</definedName>
    <definedName name="_P125014905">'1250'!$H$30</definedName>
    <definedName name="_P125014906">'1250'!$I$30</definedName>
    <definedName name="_P125014907">'1250'!$J$30</definedName>
    <definedName name="_P125014908">'1250'!$K$30</definedName>
    <definedName name="_P125015002">'1250'!$E$33</definedName>
    <definedName name="_P125015003">'1250'!$F$33</definedName>
    <definedName name="_P125015004">'1250'!$G$33</definedName>
    <definedName name="_P125015005">'1250'!$H$33</definedName>
    <definedName name="_P125015006">'1250'!$I$33</definedName>
    <definedName name="_P125015007">'1250'!$J$33</definedName>
    <definedName name="_P125015202">'1250'!$E$34</definedName>
    <definedName name="_P125015203">'1250'!$F$34</definedName>
    <definedName name="_P125015204">'1250'!$G$34</definedName>
    <definedName name="_P125015205">'1250'!$H$34</definedName>
    <definedName name="_P125015206">'1250'!$I$34</definedName>
    <definedName name="_P125015207">'1250'!$J$34</definedName>
    <definedName name="_P125015402">'1250'!$E$35</definedName>
    <definedName name="_P125015403">'1250'!$F$35</definedName>
    <definedName name="_P125015404">'1250'!$G$35</definedName>
    <definedName name="_P125015405">'1250'!$H$35</definedName>
    <definedName name="_P125015406">'1250'!$I$35</definedName>
    <definedName name="_P125015407">'1250'!$J$35</definedName>
    <definedName name="_P125015602">'1250'!$E$36</definedName>
    <definedName name="_P125015603">'1250'!$F$36</definedName>
    <definedName name="_P125015604">'1250'!$G$36</definedName>
    <definedName name="_P125015605">'1250'!$H$36</definedName>
    <definedName name="_P125015606">'1250'!$I$36</definedName>
    <definedName name="_P125015607">'1250'!$J$36</definedName>
    <definedName name="_P125015802">'1250'!$E$38</definedName>
    <definedName name="_P125015803">'1250'!$F$38</definedName>
    <definedName name="_P125015804">'1250'!$G$38</definedName>
    <definedName name="_P125015805">'1250'!$H$38</definedName>
    <definedName name="_P125015806">'1250'!$I$38</definedName>
    <definedName name="_P125015807">'1250'!$J$38</definedName>
    <definedName name="_P125016002">'1250'!$E$39</definedName>
    <definedName name="_P125016003">'1250'!$F$39</definedName>
    <definedName name="_P125016004">'1250'!$G$39</definedName>
    <definedName name="_P125016005">'1250'!$H$39</definedName>
    <definedName name="_P125016006">'1250'!$I$39</definedName>
    <definedName name="_P125016007">'1250'!$J$39</definedName>
    <definedName name="_P125016202">'1250'!$E$40</definedName>
    <definedName name="_P125016203">'1250'!$F$40</definedName>
    <definedName name="_P125016204">'1250'!$G$40</definedName>
    <definedName name="_P125016205">'1250'!$H$40</definedName>
    <definedName name="_P125016206">'1250'!$I$40</definedName>
    <definedName name="_P125016207">'1250'!$J$40</definedName>
    <definedName name="_P125016902">'1250'!$E$41</definedName>
    <definedName name="_P125016903">'1250'!$F$41</definedName>
    <definedName name="_P125016904">'1250'!$G$41</definedName>
    <definedName name="_P125016905">'1250'!$H$41</definedName>
    <definedName name="_P125016906">'1250'!$I$41</definedName>
    <definedName name="_P125016907">'1250'!$J$41</definedName>
    <definedName name="_P125016908">'1250'!$K$41</definedName>
    <definedName name="_P125017002">'1250'!$E$59</definedName>
    <definedName name="_P125017003">'1250'!$F$59</definedName>
    <definedName name="_P125017004">'1250'!$G$59</definedName>
    <definedName name="_P125017005">'1250'!$H$59</definedName>
    <definedName name="_P125017006">'1250'!$I$59</definedName>
    <definedName name="_P125017007">'1250'!$J$59</definedName>
    <definedName name="_P125017202">'1250'!$E$60</definedName>
    <definedName name="_P125017203">'1250'!$F$60</definedName>
    <definedName name="_P125017204">'1250'!$G$60</definedName>
    <definedName name="_P125017205">'1250'!$H$60</definedName>
    <definedName name="_P125017206">'1250'!$I$60</definedName>
    <definedName name="_P125017207">'1250'!$J$60</definedName>
    <definedName name="_P125017402">'1250'!$E$61</definedName>
    <definedName name="_P125017403">'1250'!$F$61</definedName>
    <definedName name="_P125017404">'1250'!$G$61</definedName>
    <definedName name="_P125017405">'1250'!$H$61</definedName>
    <definedName name="_P125017406">'1250'!$I$61</definedName>
    <definedName name="_P125017407">'1250'!$J$61</definedName>
    <definedName name="_P125017602">'1250'!$E$62</definedName>
    <definedName name="_P125017603">'1250'!$F$62</definedName>
    <definedName name="_P125017604">'1250'!$G$62</definedName>
    <definedName name="_P125017605">'1250'!$H$62</definedName>
    <definedName name="_P125017606">'1250'!$I$62</definedName>
    <definedName name="_P125017607">'1250'!$J$62</definedName>
    <definedName name="_P125017802">'1250'!$E$63</definedName>
    <definedName name="_P125017803">'1250'!$F$63</definedName>
    <definedName name="_P125017804">'1250'!$G$63</definedName>
    <definedName name="_P125017805">'1250'!$H$63</definedName>
    <definedName name="_P125017806">'1250'!$I$63</definedName>
    <definedName name="_P125017807">'1250'!$J$63</definedName>
    <definedName name="_P125017902">'1250'!$E$64</definedName>
    <definedName name="_P125017903">'1250'!$F$64</definedName>
    <definedName name="_P125017904">'1250'!$G$64</definedName>
    <definedName name="_P125017905">'1250'!$H$64</definedName>
    <definedName name="_P125017906">'1250'!$I$64</definedName>
    <definedName name="_P125017907">'1250'!$J$64</definedName>
    <definedName name="_P125017908">'1250'!$K$64</definedName>
    <definedName name="_P125018002">'1250'!$E$65</definedName>
    <definedName name="_P125018003">'1250'!$F$65</definedName>
    <definedName name="_P125018004">'1250'!$G$65</definedName>
    <definedName name="_P125018005">'1250'!$H$65</definedName>
    <definedName name="_P125018006">'1250'!$I$65</definedName>
    <definedName name="_P125018007">'1250'!$J$65</definedName>
    <definedName name="_P125018008">'1250'!$K$65</definedName>
    <definedName name="_P125019002">'1250'!$E$66</definedName>
    <definedName name="_P125019003">'1250'!$F$66</definedName>
    <definedName name="_P125019004">'1250'!$G$66</definedName>
    <definedName name="_P125019005">'1250'!$H$66</definedName>
    <definedName name="_P125019006">'1250'!$I$66</definedName>
    <definedName name="_P125019007">'1250'!$J$66</definedName>
    <definedName name="_P125019008">'1250'!$K$66</definedName>
    <definedName name="_P125020002">'1250'!$E$67</definedName>
    <definedName name="_P125020003">'1250'!$F$67</definedName>
    <definedName name="_P125020004">'1250'!$G$67</definedName>
    <definedName name="_P125020005">'1250'!$H$67</definedName>
    <definedName name="_P125020006">'1250'!$I$67</definedName>
    <definedName name="_P125020007">'1250'!$J$67</definedName>
    <definedName name="_P125020008">'1250'!$K$67</definedName>
    <definedName name="_P125021002">'1250'!$E$69</definedName>
    <definedName name="_P125021003">'1250'!$F$69</definedName>
    <definedName name="_P125021004">'1250'!$G$69</definedName>
    <definedName name="_P125021005">'1250'!$H$69</definedName>
    <definedName name="_P125021006">'1250'!$I$69</definedName>
    <definedName name="_P125021007">'1250'!$J$69</definedName>
    <definedName name="_P125021202">'1250'!$E$70</definedName>
    <definedName name="_P125021203">'1250'!$F$70</definedName>
    <definedName name="_P125021204">'1250'!$G$70</definedName>
    <definedName name="_P125021205">'1250'!$H$70</definedName>
    <definedName name="_P125021206">'1250'!$I$70</definedName>
    <definedName name="_P125021207">'1250'!$J$70</definedName>
    <definedName name="_P125021402">'1250'!$E$71</definedName>
    <definedName name="_P125021403">'1250'!$F$71</definedName>
    <definedName name="_P125021404">'1250'!$G$71</definedName>
    <definedName name="_P125021405">'1250'!$H$71</definedName>
    <definedName name="_P125021406">'1250'!$I$71</definedName>
    <definedName name="_P125021407">'1250'!$J$71</definedName>
    <definedName name="_P125021602">'1250'!$E$72</definedName>
    <definedName name="_P125021603">'1250'!$F$72</definedName>
    <definedName name="_P125021604">'1250'!$G$72</definedName>
    <definedName name="_P125021605">'1250'!$H$72</definedName>
    <definedName name="_P125021606">'1250'!$I$72</definedName>
    <definedName name="_P125021607">'1250'!$J$72</definedName>
    <definedName name="_P125021802">'1250'!$E$73</definedName>
    <definedName name="_P125021803">'1250'!$F$73</definedName>
    <definedName name="_P125021804">'1250'!$G$73</definedName>
    <definedName name="_P125021805">'1250'!$H$73</definedName>
    <definedName name="_P125021806">'1250'!$I$73</definedName>
    <definedName name="_P125021807">'1250'!$J$73</definedName>
    <definedName name="_P125021902">'1250'!$E$74</definedName>
    <definedName name="_P125021903">'1250'!$F$74</definedName>
    <definedName name="_P125021904">'1250'!$G$74</definedName>
    <definedName name="_P125021905">'1250'!$H$74</definedName>
    <definedName name="_P125021906">'1250'!$I$74</definedName>
    <definedName name="_P125021907">'1250'!$J$74</definedName>
    <definedName name="_P125021908">'1250'!$K$74</definedName>
    <definedName name="_P125022002">'1250'!$E$76</definedName>
    <definedName name="_P125022003">'1250'!$F$76</definedName>
    <definedName name="_P125022004">'1250'!$G$76</definedName>
    <definedName name="_P125022005">'1250'!$H$76</definedName>
    <definedName name="_P125022006">'1250'!$I$76</definedName>
    <definedName name="_P125022007">'1250'!$J$76</definedName>
    <definedName name="_P125022202">'1250'!$E$77</definedName>
    <definedName name="_P125022203">'1250'!$F$77</definedName>
    <definedName name="_P125022204">'1250'!$G$77</definedName>
    <definedName name="_P125022205">'1250'!$H$77</definedName>
    <definedName name="_P125022206">'1250'!$I$77</definedName>
    <definedName name="_P125022207">'1250'!$J$77</definedName>
    <definedName name="_P125022902">'1250'!$E$78</definedName>
    <definedName name="_P125022903">'1250'!$F$78</definedName>
    <definedName name="_P125022904">'1250'!$G$78</definedName>
    <definedName name="_P125022905">'1250'!$H$78</definedName>
    <definedName name="_P125022906">'1250'!$I$78</definedName>
    <definedName name="_P125022907">'1250'!$J$78</definedName>
    <definedName name="_P125022908">'1250'!$K$78</definedName>
    <definedName name="_P125023002">'1250'!$E$79</definedName>
    <definedName name="_P125023003">'1250'!$F$79</definedName>
    <definedName name="_P125023004">'1250'!$G$79</definedName>
    <definedName name="_P125023005">'1250'!$H$79</definedName>
    <definedName name="_P125023006">'1250'!$I$79</definedName>
    <definedName name="_P125023007">'1250'!$J$79</definedName>
    <definedName name="_P125023008">'1250'!$K$79</definedName>
    <definedName name="_P125024002">'1250'!$E$80</definedName>
    <definedName name="_P125024003">'1250'!$F$80</definedName>
    <definedName name="_P125024004">'1250'!$G$80</definedName>
    <definedName name="_P125024005">'1250'!$H$80</definedName>
    <definedName name="_P125024006">'1250'!$I$80</definedName>
    <definedName name="_P125024007">'1250'!$J$80</definedName>
    <definedName name="_P125024008">'1250'!$K$80</definedName>
    <definedName name="_P125025002">'1250'!$E$81</definedName>
    <definedName name="_P125025003">'1250'!$F$81</definedName>
    <definedName name="_P125025004">'1250'!$G$81</definedName>
    <definedName name="_P125025005">'1250'!$H$81</definedName>
    <definedName name="_P125025006">'1250'!$I$81</definedName>
    <definedName name="_P125025007">'1250'!$J$81</definedName>
    <definedName name="_P125025008">'1250'!$K$81</definedName>
    <definedName name="_P125026002">'1250'!$E$82</definedName>
    <definedName name="_P125026003">'1250'!$F$82</definedName>
    <definedName name="_P125026004">'1250'!$G$82</definedName>
    <definedName name="_P125026005">'1250'!$H$82</definedName>
    <definedName name="_P125026006">'1250'!$I$82</definedName>
    <definedName name="_P125026007">'1250'!$J$82</definedName>
    <definedName name="_P125026008">'1250'!$K$82</definedName>
    <definedName name="_P125027002">'1250'!$E$84</definedName>
    <definedName name="_P125027003">'1250'!$F$84</definedName>
    <definedName name="_P125027004">'1250'!$G$84</definedName>
    <definedName name="_P125027005">'1250'!$H$84</definedName>
    <definedName name="_P125027006">'1250'!$I$84</definedName>
    <definedName name="_P125027007">'1250'!$J$84</definedName>
    <definedName name="_P125027202">'1250'!$E$85</definedName>
    <definedName name="_P125027203">'1250'!$F$85</definedName>
    <definedName name="_P125027204">'1250'!$G$85</definedName>
    <definedName name="_P125027205">'1250'!$H$85</definedName>
    <definedName name="_P125027206">'1250'!$I$85</definedName>
    <definedName name="_P125027207">'1250'!$J$85</definedName>
    <definedName name="_P125027902">'1250'!$E$86</definedName>
    <definedName name="_P125027903">'1250'!$F$86</definedName>
    <definedName name="_P125027904">'1250'!$G$86</definedName>
    <definedName name="_P125027905">'1250'!$H$86</definedName>
    <definedName name="_P125027906">'1250'!$I$86</definedName>
    <definedName name="_P125027907">'1250'!$J$86</definedName>
    <definedName name="_P125027908">'1250'!$K$86</definedName>
    <definedName name="_P125028002">'1250'!$E$87</definedName>
    <definedName name="_P125028003">'1250'!$F$87</definedName>
    <definedName name="_P125028004">'1250'!$G$87</definedName>
    <definedName name="_P125028005">'1250'!$H$87</definedName>
    <definedName name="_P125028006">'1250'!$I$87</definedName>
    <definedName name="_P125028007">'1250'!$J$87</definedName>
    <definedName name="_P125028008">'1250'!$K$87</definedName>
    <definedName name="_P125029002">'1250'!$E$88</definedName>
    <definedName name="_P125029003">'1250'!$F$88</definedName>
    <definedName name="_P125029004">'1250'!$G$88</definedName>
    <definedName name="_P125029005">'1250'!$H$88</definedName>
    <definedName name="_P125029006">'1250'!$I$88</definedName>
    <definedName name="_P125029007">'1250'!$J$88</definedName>
    <definedName name="_P125029008">'1250'!$K$88</definedName>
    <definedName name="_P125039902">'1250'!$E$89</definedName>
    <definedName name="_P125039903">'1250'!$F$89</definedName>
    <definedName name="_P125039904">'1250'!$G$89</definedName>
    <definedName name="_P125039905">'1250'!$H$89</definedName>
    <definedName name="_P125039906">'1250'!$I$89</definedName>
    <definedName name="_P125039907">'1250'!$J$89</definedName>
    <definedName name="_P125039908">'1250'!$K$89</definedName>
    <definedName name="_P126001002">'1260'!$C$12</definedName>
    <definedName name="_P126001003">'1260'!$D$12</definedName>
    <definedName name="_P126002002">'1260'!$C$13</definedName>
    <definedName name="_P126002003">'1260'!$D$13</definedName>
    <definedName name="_P126003002">'1260'!$C$14</definedName>
    <definedName name="_P126003003">'1260'!$D$14</definedName>
    <definedName name="_P126004002">'1260'!$C$15</definedName>
    <definedName name="_P126004003">'1260'!$D$15</definedName>
    <definedName name="_P126009902">'1260'!$C$16</definedName>
    <definedName name="_P126009903">'1260'!$D$16</definedName>
    <definedName name="_P127001002">'1270'!$C$12</definedName>
    <definedName name="_P127001003">'1270'!$D$12</definedName>
    <definedName name="_P127002002">'1270'!$C$13</definedName>
    <definedName name="_P127002003">'1270'!$D$13</definedName>
    <definedName name="_P127003002">'1270'!$C$14</definedName>
    <definedName name="_P127003003">'1270'!$D$14</definedName>
    <definedName name="_P127009902">'1270'!$C$15</definedName>
    <definedName name="_P127009903">'1270'!$D$15</definedName>
    <definedName name="_P1280.101002">'1280.1'!$C$12</definedName>
    <definedName name="_P1280.101003">'1280.1'!$D$12</definedName>
    <definedName name="_P1280.102002">'1280.1'!$C$13</definedName>
    <definedName name="_P1280.102003">'1280.1'!$D$13</definedName>
    <definedName name="_P1280.103002">'1280.1'!$C$14</definedName>
    <definedName name="_P1280.103003">'1280.1'!$D$14</definedName>
    <definedName name="_P1280.104002">'1280.1'!$C$15</definedName>
    <definedName name="_P1280.104003">'1280.1'!$D$15</definedName>
    <definedName name="_P1280.105002">'1280.1'!$C$16</definedName>
    <definedName name="_P1280.105003">'1280.1'!$D$16</definedName>
    <definedName name="_P1280.109902">'1280.1'!$C$17</definedName>
    <definedName name="_P1280.109903">'1280.1'!$D$17</definedName>
    <definedName name="_P128001002">'1280'!$D$13</definedName>
    <definedName name="_P128001003">'1280'!$E$13</definedName>
    <definedName name="_P128001004">'1280'!$F$13</definedName>
    <definedName name="_P128001005">'1280'!$G$13</definedName>
    <definedName name="_P128001006">'1280'!$H$13</definedName>
    <definedName name="_P128002002">'1280'!$D$14</definedName>
    <definedName name="_P128002003">'1280'!$E$14</definedName>
    <definedName name="_P128002004">'1280'!$F$14</definedName>
    <definedName name="_P128002005">'1280'!$G$14</definedName>
    <definedName name="_P128002006">'1280'!$H$14</definedName>
    <definedName name="_P128003002">'1280'!$D$15</definedName>
    <definedName name="_P128003003">'1280'!$E$15</definedName>
    <definedName name="_P128003004">'1280'!$F$15</definedName>
    <definedName name="_P128003005">'1280'!$G$15</definedName>
    <definedName name="_P128003006">'1280'!$H$15</definedName>
    <definedName name="_P128004002">'1280'!$D$16</definedName>
    <definedName name="_P128004003">'1280'!$E$16</definedName>
    <definedName name="_P128004004">'1280'!$F$16</definedName>
    <definedName name="_P128004005">'1280'!$G$16</definedName>
    <definedName name="_P128004006">'1280'!$H$16</definedName>
    <definedName name="_P128005002">'1280'!$D$17</definedName>
    <definedName name="_P128005003">'1280'!$E$17</definedName>
    <definedName name="_P128005004">'1280'!$F$17</definedName>
    <definedName name="_P128005005">'1280'!$G$17</definedName>
    <definedName name="_P128005006">'1280'!$H$17</definedName>
    <definedName name="_P128006002">'1280'!$D$18</definedName>
    <definedName name="_P128006003">'1280'!$E$18</definedName>
    <definedName name="_P128006004">'1280'!$F$18</definedName>
    <definedName name="_P128006005">'1280'!$G$18</definedName>
    <definedName name="_P128006006">'1280'!$H$18</definedName>
    <definedName name="_P128009902">'1280'!$D$19</definedName>
    <definedName name="_P128009903">'1280'!$E$19</definedName>
    <definedName name="_P128009904">'1280'!$F$19</definedName>
    <definedName name="_P128009905">'1280'!$G$19</definedName>
    <definedName name="_P128009906">'1280'!$H$19</definedName>
    <definedName name="_P128009907">'1280'!$I$19</definedName>
    <definedName name="_P128010002">'1280'!$D$21</definedName>
    <definedName name="_P128010003">'1280'!$E$21</definedName>
    <definedName name="_P128010004">'1280'!$F$21</definedName>
    <definedName name="_P128010005">'1280'!$G$21</definedName>
    <definedName name="_P128010006">'1280'!$H$21</definedName>
    <definedName name="_P128011002">'1280'!$D$22</definedName>
    <definedName name="_P128011003">'1280'!$E$22</definedName>
    <definedName name="_P128011004">'1280'!$F$22</definedName>
    <definedName name="_P128011005">'1280'!$G$22</definedName>
    <definedName name="_P128011006">'1280'!$H$22</definedName>
    <definedName name="_P128012002">'1280'!$D$23</definedName>
    <definedName name="_P128012003">'1280'!$E$23</definedName>
    <definedName name="_P128012004">'1280'!$F$23</definedName>
    <definedName name="_P128012005">'1280'!$G$23</definedName>
    <definedName name="_P128012006">'1280'!$H$23</definedName>
    <definedName name="_P128019902">'1280'!$D$24</definedName>
    <definedName name="_P128019903">'1280'!$E$24</definedName>
    <definedName name="_P128019904">'1280'!$F$24</definedName>
    <definedName name="_P128019905">'1280'!$G$24</definedName>
    <definedName name="_P128019906">'1280'!$H$24</definedName>
    <definedName name="_P128019907">'1280'!$I$24</definedName>
    <definedName name="_P128020002">'1280'!$D$26</definedName>
    <definedName name="_P128020003">'1280'!$E$26</definedName>
    <definedName name="_P128020004">'1280'!$F$26</definedName>
    <definedName name="_P128020005">'1280'!$G$26</definedName>
    <definedName name="_P128020006">'1280'!$H$26</definedName>
    <definedName name="_P128020007">'1280'!$I$26</definedName>
    <definedName name="_P128029902">'1280'!$D$27</definedName>
    <definedName name="_P128029903">'1280'!$E$27</definedName>
    <definedName name="_P128029904">'1280'!$F$27</definedName>
    <definedName name="_P128029905">'1280'!$G$27</definedName>
    <definedName name="_P128029906">'1280'!$H$27</definedName>
    <definedName name="_P128029907">'1280'!$I$27</definedName>
    <definedName name="_P129001000">'1290'!$A$12</definedName>
    <definedName name="_P129001001">'1290'!$C$12</definedName>
    <definedName name="_P129001002">'1290'!$D$12</definedName>
    <definedName name="_P129001003">'1290'!$E$12</definedName>
    <definedName name="_P129001004">'1290'!$F$12</definedName>
    <definedName name="_P129001005">'1290'!$G$12</definedName>
    <definedName name="_P129001006">'1290'!$H$12</definedName>
    <definedName name="_P129002000">'1290'!$A$13</definedName>
    <definedName name="_P129002001">'1290'!$C$13</definedName>
    <definedName name="_P129002002">'1290'!$D$13</definedName>
    <definedName name="_P129002003">'1290'!$E$13</definedName>
    <definedName name="_P129002004">'1290'!$F$13</definedName>
    <definedName name="_P129002005">'1290'!$G$13</definedName>
    <definedName name="_P129002006">'1290'!$H$13</definedName>
    <definedName name="_P129003000">'1290'!$A$14</definedName>
    <definedName name="_P129003001">'1290'!$C$14</definedName>
    <definedName name="_P129003002">'1290'!$D$14</definedName>
    <definedName name="_P129003003">'1290'!$E$14</definedName>
    <definedName name="_P129003004">'1290'!$F$14</definedName>
    <definedName name="_P129003005">'1290'!$G$14</definedName>
    <definedName name="_P129003006">'1290'!$H$14</definedName>
    <definedName name="_P129004000">'1290'!$A$15</definedName>
    <definedName name="_P129004001">'1290'!$C$15</definedName>
    <definedName name="_P129004002">'1290'!$D$15</definedName>
    <definedName name="_P129004003">'1290'!$E$15</definedName>
    <definedName name="_P129004004">'1290'!$F$15</definedName>
    <definedName name="_P129004005">'1290'!$G$15</definedName>
    <definedName name="_P129004006">'1290'!$H$15</definedName>
    <definedName name="_P129005000">'1290'!$A$16</definedName>
    <definedName name="_P129005001">'1290'!$C$16</definedName>
    <definedName name="_P129005002">'1290'!$D$16</definedName>
    <definedName name="_P129005003">'1290'!$E$16</definedName>
    <definedName name="_P129005004">'1290'!$F$16</definedName>
    <definedName name="_P129005005">'1290'!$G$16</definedName>
    <definedName name="_P129005006">'1290'!$H$16</definedName>
    <definedName name="_P129006000">'1290'!$A$17</definedName>
    <definedName name="_P129006001">'1290'!$C$17</definedName>
    <definedName name="_P129006002">'1290'!$D$17</definedName>
    <definedName name="_P129006003">'1290'!$E$17</definedName>
    <definedName name="_P129006004">'1290'!$F$17</definedName>
    <definedName name="_P129006005">'1290'!$G$17</definedName>
    <definedName name="_P129006006">'1290'!$H$17</definedName>
    <definedName name="_P129007000">'1290'!$A$18</definedName>
    <definedName name="_P129007001">'1290'!$C$18</definedName>
    <definedName name="_P129007002">'1290'!$D$18</definedName>
    <definedName name="_P129007003">'1290'!$E$18</definedName>
    <definedName name="_P129007004">'1290'!$F$18</definedName>
    <definedName name="_P129007005">'1290'!$G$18</definedName>
    <definedName name="_P129007006">'1290'!$H$18</definedName>
    <definedName name="_P129008000">'1290'!$A$19</definedName>
    <definedName name="_P129008001">'1290'!$C$19</definedName>
    <definedName name="_P129008002">'1290'!$D$19</definedName>
    <definedName name="_P129008003">'1290'!$E$19</definedName>
    <definedName name="_P129008004">'1290'!$F$19</definedName>
    <definedName name="_P129008005">'1290'!$G$19</definedName>
    <definedName name="_P129008006">'1290'!$H$19</definedName>
    <definedName name="_P129009000">'1290'!$A$20</definedName>
    <definedName name="_P129009001">'1290'!$C$20</definedName>
    <definedName name="_P129009002">'1290'!$D$20</definedName>
    <definedName name="_P129009003">'1290'!$E$20</definedName>
    <definedName name="_P129009004">'1290'!$F$20</definedName>
    <definedName name="_P129009005">'1290'!$G$20</definedName>
    <definedName name="_P129009006">'1290'!$H$20</definedName>
    <definedName name="_P129010000">'1290'!$A$21</definedName>
    <definedName name="_P129010001">'1290'!$C$21</definedName>
    <definedName name="_P129010002">'1290'!$D$21</definedName>
    <definedName name="_P129010003">'1290'!$E$21</definedName>
    <definedName name="_P129010004">'1290'!$F$21</definedName>
    <definedName name="_P129010005">'1290'!$G$21</definedName>
    <definedName name="_P129010006">'1290'!$H$21</definedName>
    <definedName name="_P129011000">'1290'!$A$22</definedName>
    <definedName name="_P129011001">'1290'!$C$22</definedName>
    <definedName name="_P129011002">'1290'!$D$22</definedName>
    <definedName name="_P129011003">'1290'!$E$22</definedName>
    <definedName name="_P129011004">'1290'!$F$22</definedName>
    <definedName name="_P129011005">'1290'!$G$22</definedName>
    <definedName name="_P129011006">'1290'!$H$22</definedName>
    <definedName name="_P129012000">'1290'!$A$23</definedName>
    <definedName name="_P129012001">'1290'!$C$23</definedName>
    <definedName name="_P129012002">'1290'!$D$23</definedName>
    <definedName name="_P129012003">'1290'!$E$23</definedName>
    <definedName name="_P129012004">'1290'!$F$23</definedName>
    <definedName name="_P129012005">'1290'!$G$23</definedName>
    <definedName name="_P129012006">'1290'!$H$23</definedName>
    <definedName name="_P129013000">'1290'!$A$24</definedName>
    <definedName name="_P129013001">'1290'!$C$24</definedName>
    <definedName name="_P129013002">'1290'!$D$24</definedName>
    <definedName name="_P129013003">'1290'!$E$24</definedName>
    <definedName name="_P129013004">'1290'!$F$24</definedName>
    <definedName name="_P129013005">'1290'!$G$24</definedName>
    <definedName name="_P129013006">'1290'!$H$24</definedName>
    <definedName name="_P129014000">'1290'!$A$25</definedName>
    <definedName name="_P129014001">'1290'!$C$25</definedName>
    <definedName name="_P129014002">'1290'!$D$25</definedName>
    <definedName name="_P129014003">'1290'!$E$25</definedName>
    <definedName name="_P129014004">'1290'!$F$25</definedName>
    <definedName name="_P129014005">'1290'!$G$25</definedName>
    <definedName name="_P129014006">'1290'!$H$25</definedName>
    <definedName name="_P129015000">'1290'!$A$26</definedName>
    <definedName name="_P129015001">'1290'!$C$26</definedName>
    <definedName name="_P129015002">'1290'!$D$26</definedName>
    <definedName name="_P129015003">'1290'!$E$26</definedName>
    <definedName name="_P129015004">'1290'!$F$26</definedName>
    <definedName name="_P129015005">'1290'!$G$26</definedName>
    <definedName name="_P129015006">'1290'!$H$26</definedName>
    <definedName name="_P129016000">'1290'!$A$27</definedName>
    <definedName name="_P129016001">'1290'!$C$27</definedName>
    <definedName name="_P129016002">'1290'!$D$27</definedName>
    <definedName name="_P129016003">'1290'!$E$27</definedName>
    <definedName name="_P129016004">'1290'!$F$27</definedName>
    <definedName name="_P129016005">'1290'!$G$27</definedName>
    <definedName name="_P129016006">'1290'!$H$27</definedName>
    <definedName name="_P129017000">'1290'!$A$28</definedName>
    <definedName name="_P129017001">'1290'!$C$28</definedName>
    <definedName name="_P129017002">'1290'!$D$28</definedName>
    <definedName name="_P129017003">'1290'!$E$28</definedName>
    <definedName name="_P129017004">'1290'!$F$28</definedName>
    <definedName name="_P129017005">'1290'!$G$28</definedName>
    <definedName name="_P129017006">'1290'!$H$28</definedName>
    <definedName name="_P129018000">'1290'!$A$29</definedName>
    <definedName name="_P129018001">'1290'!$C$29</definedName>
    <definedName name="_P129018002">'1290'!$D$29</definedName>
    <definedName name="_P129018003">'1290'!$E$29</definedName>
    <definedName name="_P129018004">'1290'!$F$29</definedName>
    <definedName name="_P129018005">'1290'!$G$29</definedName>
    <definedName name="_P129018006">'1290'!$H$29</definedName>
    <definedName name="_P129019000">'1290'!$A$30</definedName>
    <definedName name="_P129019001">'1290'!$C$30</definedName>
    <definedName name="_P129019002">'1290'!$D$30</definedName>
    <definedName name="_P129019003">'1290'!$E$30</definedName>
    <definedName name="_P129019004">'1290'!$F$30</definedName>
    <definedName name="_P129019005">'1290'!$G$30</definedName>
    <definedName name="_P129019006">'1290'!$H$30</definedName>
    <definedName name="_P129019901">'1290'!$C$31</definedName>
    <definedName name="_P129019902">'1290'!$D$31</definedName>
    <definedName name="_P129019903">'1290'!$E$31</definedName>
    <definedName name="_P129019904">'1290'!$F$31</definedName>
    <definedName name="_P129019905">'1290'!$G$31</definedName>
    <definedName name="_P129019906">'1290'!$H$31</definedName>
    <definedName name="_P129601001">'1296'!$B$12</definedName>
    <definedName name="_P129601002">'1296'!$C$12</definedName>
    <definedName name="_P129601003">'1296'!$D$12</definedName>
    <definedName name="_P129601004">'1296'!$E$12</definedName>
    <definedName name="_P129601005">'1296'!$F$12</definedName>
    <definedName name="_P129602001">'1296'!$B$13</definedName>
    <definedName name="_P129602002">'1296'!$C$13</definedName>
    <definedName name="_P129602003">'1296'!$D$13</definedName>
    <definedName name="_P129602004">'1296'!$E$13</definedName>
    <definedName name="_P129602005">'1296'!$F$13</definedName>
    <definedName name="_P129603001">'1296'!$B$14</definedName>
    <definedName name="_P129603002">'1296'!$C$14</definedName>
    <definedName name="_P129603003">'1296'!$D$14</definedName>
    <definedName name="_P129603004">'1296'!$E$14</definedName>
    <definedName name="_P129603005">'1296'!$F$14</definedName>
    <definedName name="_P129604001">'1296'!$B$15</definedName>
    <definedName name="_P129604002">'1296'!$C$15</definedName>
    <definedName name="_P129604003">'1296'!$D$15</definedName>
    <definedName name="_P129604004">'1296'!$E$15</definedName>
    <definedName name="_P129604005">'1296'!$F$15</definedName>
    <definedName name="_P129605001">'1296'!$B$16</definedName>
    <definedName name="_P129605002">'1296'!$C$16</definedName>
    <definedName name="_P129605003">'1296'!$D$16</definedName>
    <definedName name="_P129605004">'1296'!$E$16</definedName>
    <definedName name="_P129605005">'1296'!$F$16</definedName>
    <definedName name="_P129606001">'1296'!$B$17</definedName>
    <definedName name="_P129606002">'1296'!$C$17</definedName>
    <definedName name="_P129606003">'1296'!$D$17</definedName>
    <definedName name="_P129606004">'1296'!$E$17</definedName>
    <definedName name="_P129606005">'1296'!$F$17</definedName>
    <definedName name="_P129607001">'1296'!$B$18</definedName>
    <definedName name="_P129607002">'1296'!$C$18</definedName>
    <definedName name="_P129607003">'1296'!$D$18</definedName>
    <definedName name="_P129607004">'1296'!$E$18</definedName>
    <definedName name="_P129607005">'1296'!$F$18</definedName>
    <definedName name="_P129608001">'1296'!$B$19</definedName>
    <definedName name="_P129608002">'1296'!$C$19</definedName>
    <definedName name="_P129608003">'1296'!$D$19</definedName>
    <definedName name="_P129608004">'1296'!$E$19</definedName>
    <definedName name="_P129608005">'1296'!$F$19</definedName>
    <definedName name="_P129609001">'1296'!$B$20</definedName>
    <definedName name="_P129609002">'1296'!$C$20</definedName>
    <definedName name="_P129609003">'1296'!$D$20</definedName>
    <definedName name="_P129609004">'1296'!$E$20</definedName>
    <definedName name="_P129609005">'1296'!$F$20</definedName>
    <definedName name="_P129610001">'1296'!$B$21</definedName>
    <definedName name="_P129610002">'1296'!$C$21</definedName>
    <definedName name="_P129610003">'1296'!$D$21</definedName>
    <definedName name="_P129610004">'1296'!$E$21</definedName>
    <definedName name="_P129610005">'1296'!$F$21</definedName>
    <definedName name="_P129611001">'1296'!$B$22</definedName>
    <definedName name="_P129611002">'1296'!$C$22</definedName>
    <definedName name="_P129611003">'1296'!$D$22</definedName>
    <definedName name="_P129611004">'1296'!$E$22</definedName>
    <definedName name="_P129611005">'1296'!$F$22</definedName>
    <definedName name="_P129612001">'1296'!$B$23</definedName>
    <definedName name="_P129612002">'1296'!$C$23</definedName>
    <definedName name="_P129612003">'1296'!$D$23</definedName>
    <definedName name="_P129612004">'1296'!$E$23</definedName>
    <definedName name="_P129612005">'1296'!$F$23</definedName>
    <definedName name="_P129613001">'1296'!$B$24</definedName>
    <definedName name="_P129613002">'1296'!$C$24</definedName>
    <definedName name="_P129613003">'1296'!$D$24</definedName>
    <definedName name="_P129613004">'1296'!$E$24</definedName>
    <definedName name="_P129613005">'1296'!$F$24</definedName>
    <definedName name="_P129614001">'1296'!$B$25</definedName>
    <definedName name="_P129614002">'1296'!$C$25</definedName>
    <definedName name="_P129614003">'1296'!$D$25</definedName>
    <definedName name="_P129614004">'1296'!$E$25</definedName>
    <definedName name="_P129614005">'1296'!$F$25</definedName>
    <definedName name="_P129615001">'1296'!$B$26</definedName>
    <definedName name="_P129615002">'1296'!$C$26</definedName>
    <definedName name="_P129615003">'1296'!$D$26</definedName>
    <definedName name="_P129615004">'1296'!$E$26</definedName>
    <definedName name="_P129615005">'1296'!$F$26</definedName>
    <definedName name="_P129616001">'1296'!$B$27</definedName>
    <definedName name="_P129616002">'1296'!$C$27</definedName>
    <definedName name="_P129616003">'1296'!$D$27</definedName>
    <definedName name="_P129616004">'1296'!$E$27</definedName>
    <definedName name="_P129616005">'1296'!$F$27</definedName>
    <definedName name="_P129617001">'1296'!$B$28</definedName>
    <definedName name="_P129617002">'1296'!$C$28</definedName>
    <definedName name="_P129617003">'1296'!$D$28</definedName>
    <definedName name="_P129617004">'1296'!$E$28</definedName>
    <definedName name="_P129617005">'1296'!$F$28</definedName>
    <definedName name="_P129618001">'1296'!$B$29</definedName>
    <definedName name="_P129618002">'1296'!$C$29</definedName>
    <definedName name="_P129618003">'1296'!$D$29</definedName>
    <definedName name="_P129618004">'1296'!$E$29</definedName>
    <definedName name="_P129618005">'1296'!$F$29</definedName>
    <definedName name="_P129619902">'1296'!$C$30</definedName>
    <definedName name="_P129619903">'1296'!$D$30</definedName>
    <definedName name="_P129619904">'1296'!$E$30</definedName>
    <definedName name="_P129619905">'1296'!$F$30</definedName>
    <definedName name="_P129620003">'1296'!$D$31</definedName>
    <definedName name="_P129621006">'1296'!$B$34</definedName>
    <definedName name="_P129621007">'1296'!$C$34</definedName>
    <definedName name="_P129622006">'1296'!$B$35</definedName>
    <definedName name="_P129622007">'1296'!$C$35</definedName>
    <definedName name="_P129623006">'1296'!$B$36</definedName>
    <definedName name="_P129623007">'1296'!$C$36</definedName>
    <definedName name="_P129624006">'1296'!$B$37</definedName>
    <definedName name="_P129624007">'1296'!$C$37</definedName>
    <definedName name="_P129625006">'1296'!$B$38</definedName>
    <definedName name="_P129625007">'1296'!$C$38</definedName>
    <definedName name="_P129626006">'1296'!$B$39</definedName>
    <definedName name="_P129626007">'1296'!$C$39</definedName>
    <definedName name="_P129627006">'1296'!$B$40</definedName>
    <definedName name="_P129627007">'1296'!$C$40</definedName>
    <definedName name="_P129628006">'1296'!$B$41</definedName>
    <definedName name="_P129628007">'1296'!$C$41</definedName>
    <definedName name="_P129629006">'1296'!$B$42</definedName>
    <definedName name="_P129629007">'1296'!$C$42</definedName>
    <definedName name="_P129630006">'1296'!$B$43</definedName>
    <definedName name="_P129630007">'1296'!$C$43</definedName>
    <definedName name="_P129631006">'1296'!$B$44</definedName>
    <definedName name="_P129631007">'1296'!$C$44</definedName>
    <definedName name="_P129632006">'1296'!$B$45</definedName>
    <definedName name="_P129632007">'1296'!$C$45</definedName>
    <definedName name="_P129633006">'1296'!$B$46</definedName>
    <definedName name="_P129633007">'1296'!$C$46</definedName>
    <definedName name="_P129634006">'1296'!$B$47</definedName>
    <definedName name="_P129634007">'1296'!$C$47</definedName>
    <definedName name="_P129635006">'1296'!$B$48</definedName>
    <definedName name="_P129635007">'1296'!$C$48</definedName>
    <definedName name="_P129636006">'1296'!$B$49</definedName>
    <definedName name="_P129636007">'1296'!$C$49</definedName>
    <definedName name="_P129637006">'1296'!$B$50</definedName>
    <definedName name="_P129637007">'1296'!$C$50</definedName>
    <definedName name="_P129638006">'1296'!$B$51</definedName>
    <definedName name="_P129638007">'1296'!$C$51</definedName>
    <definedName name="_P1297.101001">'1297.1'!$B$12</definedName>
    <definedName name="_P1297.101002">'1297.1'!$C$12</definedName>
    <definedName name="_P1297.101003">'1297.1'!$D$12</definedName>
    <definedName name="_P1297.101004">'1297.1'!$E$12</definedName>
    <definedName name="_P1297.101005">'1297.1'!$F$12</definedName>
    <definedName name="_P1297.101006">'1297.1'!$G$12</definedName>
    <definedName name="_P1297.101007">'1297.1'!$H$12</definedName>
    <definedName name="_P1297.101008">'1297.1'!$I$12</definedName>
    <definedName name="_P1297.101009">'1297.1'!$J$12</definedName>
    <definedName name="_P1297.101010">'1297.1'!$K$12</definedName>
    <definedName name="_P1297.101011">'1297.1'!$L$12</definedName>
    <definedName name="_P1297.101012">'1297.1'!$M$12</definedName>
    <definedName name="_P1297.101013">'1297.1'!$N$12</definedName>
    <definedName name="_P1297.102001">'1297.1'!$B$13</definedName>
    <definedName name="_P1297.102002">'1297.1'!$C$13</definedName>
    <definedName name="_P1297.102003">'1297.1'!$D$13</definedName>
    <definedName name="_P1297.102004">'1297.1'!$E$13</definedName>
    <definedName name="_P1297.102005">'1297.1'!$F$13</definedName>
    <definedName name="_P1297.102006">'1297.1'!$G$13</definedName>
    <definedName name="_P1297.102007">'1297.1'!$H$13</definedName>
    <definedName name="_P1297.102008">'1297.1'!$I$13</definedName>
    <definedName name="_P1297.102009">'1297.1'!$J$13</definedName>
    <definedName name="_P1297.102010">'1297.1'!$K$13</definedName>
    <definedName name="_P1297.102011">'1297.1'!$L$13</definedName>
    <definedName name="_P1297.102012">'1297.1'!$M$13</definedName>
    <definedName name="_P1297.102013">'1297.1'!$N$13</definedName>
    <definedName name="_P1297.103001">'1297.1'!$B$14</definedName>
    <definedName name="_P1297.103002">'1297.1'!$C$14</definedName>
    <definedName name="_P1297.103003">'1297.1'!$D$14</definedName>
    <definedName name="_P1297.103004">'1297.1'!$E$14</definedName>
    <definedName name="_P1297.103005">'1297.1'!$F$14</definedName>
    <definedName name="_P1297.103006">'1297.1'!$G$14</definedName>
    <definedName name="_P1297.103007">'1297.1'!$H$14</definedName>
    <definedName name="_P1297.103008">'1297.1'!$I$14</definedName>
    <definedName name="_P1297.103009">'1297.1'!$J$14</definedName>
    <definedName name="_P1297.103010">'1297.1'!$K$14</definedName>
    <definedName name="_P1297.103011">'1297.1'!$L$14</definedName>
    <definedName name="_P1297.103012">'1297.1'!$M$14</definedName>
    <definedName name="_P1297.103013">'1297.1'!$N$14</definedName>
    <definedName name="_P1297.104001">'1297.1'!$B$15</definedName>
    <definedName name="_P1297.104002">'1297.1'!$C$15</definedName>
    <definedName name="_P1297.104003">'1297.1'!$D$15</definedName>
    <definedName name="_P1297.104004">'1297.1'!$E$15</definedName>
    <definedName name="_P1297.104005">'1297.1'!$F$15</definedName>
    <definedName name="_P1297.104006">'1297.1'!$G$15</definedName>
    <definedName name="_P1297.104007">'1297.1'!$H$15</definedName>
    <definedName name="_P1297.104008">'1297.1'!$I$15</definedName>
    <definedName name="_P1297.104009">'1297.1'!$J$15</definedName>
    <definedName name="_P1297.104010">'1297.1'!$K$15</definedName>
    <definedName name="_P1297.104011">'1297.1'!$L$15</definedName>
    <definedName name="_P1297.104012">'1297.1'!$M$15</definedName>
    <definedName name="_P1297.104013">'1297.1'!$N$15</definedName>
    <definedName name="_P1297.105001">'1297.1'!$B$16</definedName>
    <definedName name="_P1297.105002">'1297.1'!$C$16</definedName>
    <definedName name="_P1297.105003">'1297.1'!$D$16</definedName>
    <definedName name="_P1297.105004">'1297.1'!$E$16</definedName>
    <definedName name="_P1297.105005">'1297.1'!$F$16</definedName>
    <definedName name="_P1297.105006">'1297.1'!$G$16</definedName>
    <definedName name="_P1297.105007">'1297.1'!$H$16</definedName>
    <definedName name="_P1297.105008">'1297.1'!$I$16</definedName>
    <definedName name="_P1297.105009">'1297.1'!$J$16</definedName>
    <definedName name="_P1297.105010">'1297.1'!$K$16</definedName>
    <definedName name="_P1297.105011">'1297.1'!$L$16</definedName>
    <definedName name="_P1297.105012">'1297.1'!$M$16</definedName>
    <definedName name="_P1297.105013">'1297.1'!$N$16</definedName>
    <definedName name="_P1297.106001">'1297.1'!$B$17</definedName>
    <definedName name="_P1297.106002">'1297.1'!$C$17</definedName>
    <definedName name="_P1297.106003">'1297.1'!$D$17</definedName>
    <definedName name="_P1297.106004">'1297.1'!$E$17</definedName>
    <definedName name="_P1297.106005">'1297.1'!$F$17</definedName>
    <definedName name="_P1297.106006">'1297.1'!$G$17</definedName>
    <definedName name="_P1297.106007">'1297.1'!$H$17</definedName>
    <definedName name="_P1297.106008">'1297.1'!$I$17</definedName>
    <definedName name="_P1297.106009">'1297.1'!$J$17</definedName>
    <definedName name="_P1297.106010">'1297.1'!$K$17</definedName>
    <definedName name="_P1297.106011">'1297.1'!$L$17</definedName>
    <definedName name="_P1297.106012">'1297.1'!$M$17</definedName>
    <definedName name="_P1297.106013">'1297.1'!$N$17</definedName>
    <definedName name="_P1297.107001">'1297.1'!$B$18</definedName>
    <definedName name="_P1297.107002">'1297.1'!$C$18</definedName>
    <definedName name="_P1297.107003">'1297.1'!$D$18</definedName>
    <definedName name="_P1297.107004">'1297.1'!$E$18</definedName>
    <definedName name="_P1297.107005">'1297.1'!$F$18</definedName>
    <definedName name="_P1297.107006">'1297.1'!$G$18</definedName>
    <definedName name="_P1297.107007">'1297.1'!$H$18</definedName>
    <definedName name="_P1297.107008">'1297.1'!$I$18</definedName>
    <definedName name="_P1297.107009">'1297.1'!$J$18</definedName>
    <definedName name="_P1297.107010">'1297.1'!$K$18</definedName>
    <definedName name="_P1297.107011">'1297.1'!$L$18</definedName>
    <definedName name="_P1297.107012">'1297.1'!$M$18</definedName>
    <definedName name="_P1297.107013">'1297.1'!$N$18</definedName>
    <definedName name="_P1297.108001">'1297.1'!$B$19</definedName>
    <definedName name="_P1297.108002">'1297.1'!$C$19</definedName>
    <definedName name="_P1297.108003">'1297.1'!$D$19</definedName>
    <definedName name="_P1297.108004">'1297.1'!$E$19</definedName>
    <definedName name="_P1297.108005">'1297.1'!$F$19</definedName>
    <definedName name="_P1297.108006">'1297.1'!$G$19</definedName>
    <definedName name="_P1297.108007">'1297.1'!$H$19</definedName>
    <definedName name="_P1297.108008">'1297.1'!$I$19</definedName>
    <definedName name="_P1297.108009">'1297.1'!$J$19</definedName>
    <definedName name="_P1297.108010">'1297.1'!$K$19</definedName>
    <definedName name="_P1297.108011">'1297.1'!$L$19</definedName>
    <definedName name="_P1297.108012">'1297.1'!$M$19</definedName>
    <definedName name="_P1297.108013">'1297.1'!$N$19</definedName>
    <definedName name="_P1297.109001">'1297.1'!$B$20</definedName>
    <definedName name="_P1297.109002">'1297.1'!$C$20</definedName>
    <definedName name="_P1297.109003">'1297.1'!$D$20</definedName>
    <definedName name="_P1297.109004">'1297.1'!$E$20</definedName>
    <definedName name="_P1297.109005">'1297.1'!$F$20</definedName>
    <definedName name="_P1297.109006">'1297.1'!$G$20</definedName>
    <definedName name="_P1297.109007">'1297.1'!$H$20</definedName>
    <definedName name="_P1297.109008">'1297.1'!$I$20</definedName>
    <definedName name="_P1297.109009">'1297.1'!$J$20</definedName>
    <definedName name="_P1297.109010">'1297.1'!$K$20</definedName>
    <definedName name="_P1297.109011">'1297.1'!$L$20</definedName>
    <definedName name="_P1297.109012">'1297.1'!$M$20</definedName>
    <definedName name="_P1297.109013">'1297.1'!$N$20</definedName>
    <definedName name="_P1297.110001">'1297.1'!$B$21</definedName>
    <definedName name="_P1297.110002">'1297.1'!$C$21</definedName>
    <definedName name="_P1297.110003">'1297.1'!$D$21</definedName>
    <definedName name="_P1297.110004">'1297.1'!$E$21</definedName>
    <definedName name="_P1297.110005">'1297.1'!$F$21</definedName>
    <definedName name="_P1297.110006">'1297.1'!$G$21</definedName>
    <definedName name="_P1297.110007">'1297.1'!$H$21</definedName>
    <definedName name="_P1297.110008">'1297.1'!$I$21</definedName>
    <definedName name="_P1297.110009">'1297.1'!$J$21</definedName>
    <definedName name="_P1297.110010">'1297.1'!$K$21</definedName>
    <definedName name="_P1297.110011">'1297.1'!$L$21</definedName>
    <definedName name="_P1297.110012">'1297.1'!$M$21</definedName>
    <definedName name="_P1297.110013">'1297.1'!$N$21</definedName>
    <definedName name="_P1297.111001">'1297.1'!$B$22</definedName>
    <definedName name="_P1297.111002">'1297.1'!$C$22</definedName>
    <definedName name="_P1297.111003">'1297.1'!$D$22</definedName>
    <definedName name="_P1297.111004">'1297.1'!$E$22</definedName>
    <definedName name="_P1297.111005">'1297.1'!$F$22</definedName>
    <definedName name="_P1297.111006">'1297.1'!$G$22</definedName>
    <definedName name="_P1297.111007">'1297.1'!$H$22</definedName>
    <definedName name="_P1297.111008">'1297.1'!$I$22</definedName>
    <definedName name="_P1297.111009">'1297.1'!$J$22</definedName>
    <definedName name="_P1297.111010">'1297.1'!$K$22</definedName>
    <definedName name="_P1297.111011">'1297.1'!$L$22</definedName>
    <definedName name="_P1297.111012">'1297.1'!$M$22</definedName>
    <definedName name="_P1297.111013">'1297.1'!$N$22</definedName>
    <definedName name="_P1297.112001">'1297.1'!$B$23</definedName>
    <definedName name="_P1297.112002">'1297.1'!$C$23</definedName>
    <definedName name="_P1297.112003">'1297.1'!$D$23</definedName>
    <definedName name="_P1297.112004">'1297.1'!$E$23</definedName>
    <definedName name="_P1297.112005">'1297.1'!$F$23</definedName>
    <definedName name="_P1297.112006">'1297.1'!$G$23</definedName>
    <definedName name="_P1297.112007">'1297.1'!$H$23</definedName>
    <definedName name="_P1297.112008">'1297.1'!$I$23</definedName>
    <definedName name="_P1297.112009">'1297.1'!$J$23</definedName>
    <definedName name="_P1297.112010">'1297.1'!$K$23</definedName>
    <definedName name="_P1297.112011">'1297.1'!$L$23</definedName>
    <definedName name="_P1297.112012">'1297.1'!$M$23</definedName>
    <definedName name="_P1297.112013">'1297.1'!$N$23</definedName>
    <definedName name="_P1297.113001">'1297.1'!$B$24</definedName>
    <definedName name="_P1297.113002">'1297.1'!$C$24</definedName>
    <definedName name="_P1297.113003">'1297.1'!$D$24</definedName>
    <definedName name="_P1297.113004">'1297.1'!$E$24</definedName>
    <definedName name="_P1297.113005">'1297.1'!$F$24</definedName>
    <definedName name="_P1297.113006">'1297.1'!$G$24</definedName>
    <definedName name="_P1297.113007">'1297.1'!$H$24</definedName>
    <definedName name="_P1297.113008">'1297.1'!$I$24</definedName>
    <definedName name="_P1297.113009">'1297.1'!$J$24</definedName>
    <definedName name="_P1297.113010">'1297.1'!$K$24</definedName>
    <definedName name="_P1297.113011">'1297.1'!$L$24</definedName>
    <definedName name="_P1297.113012">'1297.1'!$M$24</definedName>
    <definedName name="_P1297.113013">'1297.1'!$N$24</definedName>
    <definedName name="_P1297.114001">'1297.1'!$B$25</definedName>
    <definedName name="_P1297.114002">'1297.1'!$C$25</definedName>
    <definedName name="_P1297.114003">'1297.1'!$D$25</definedName>
    <definedName name="_P1297.114004">'1297.1'!$E$25</definedName>
    <definedName name="_P1297.114005">'1297.1'!$F$25</definedName>
    <definedName name="_P1297.114006">'1297.1'!$G$25</definedName>
    <definedName name="_P1297.114007">'1297.1'!$H$25</definedName>
    <definedName name="_P1297.114008">'1297.1'!$I$25</definedName>
    <definedName name="_P1297.114009">'1297.1'!$J$25</definedName>
    <definedName name="_P1297.114010">'1297.1'!$K$25</definedName>
    <definedName name="_P1297.114011">'1297.1'!$L$25</definedName>
    <definedName name="_P1297.114012">'1297.1'!$M$25</definedName>
    <definedName name="_P1297.114013">'1297.1'!$N$25</definedName>
    <definedName name="_P1297.115001">'1297.1'!$B$26</definedName>
    <definedName name="_P1297.115002">'1297.1'!$C$26</definedName>
    <definedName name="_P1297.115003">'1297.1'!$D$26</definedName>
    <definedName name="_P1297.115004">'1297.1'!$E$26</definedName>
    <definedName name="_P1297.115005">'1297.1'!$F$26</definedName>
    <definedName name="_P1297.115006">'1297.1'!$G$26</definedName>
    <definedName name="_P1297.115007">'1297.1'!$H$26</definedName>
    <definedName name="_P1297.115008">'1297.1'!$I$26</definedName>
    <definedName name="_P1297.115009">'1297.1'!$J$26</definedName>
    <definedName name="_P1297.115010">'1297.1'!$K$26</definedName>
    <definedName name="_P1297.115011">'1297.1'!$L$26</definedName>
    <definedName name="_P1297.115012">'1297.1'!$M$26</definedName>
    <definedName name="_P1297.115013">'1297.1'!$N$26</definedName>
    <definedName name="_P1297.116001">'1297.1'!$B$27</definedName>
    <definedName name="_P1297.116002">'1297.1'!$C$27</definedName>
    <definedName name="_P1297.116003">'1297.1'!$D$27</definedName>
    <definedName name="_P1297.116004">'1297.1'!$E$27</definedName>
    <definedName name="_P1297.116005">'1297.1'!$F$27</definedName>
    <definedName name="_P1297.116006">'1297.1'!$G$27</definedName>
    <definedName name="_P1297.116007">'1297.1'!$H$27</definedName>
    <definedName name="_P1297.116008">'1297.1'!$I$27</definedName>
    <definedName name="_P1297.116009">'1297.1'!$J$27</definedName>
    <definedName name="_P1297.116010">'1297.1'!$K$27</definedName>
    <definedName name="_P1297.116011">'1297.1'!$L$27</definedName>
    <definedName name="_P1297.116012">'1297.1'!$M$27</definedName>
    <definedName name="_P1297.116013">'1297.1'!$N$27</definedName>
    <definedName name="_P1297.117001">'1297.1'!$B$28</definedName>
    <definedName name="_P1297.117002">'1297.1'!$C$28</definedName>
    <definedName name="_P1297.117003">'1297.1'!$D$28</definedName>
    <definedName name="_P1297.117004">'1297.1'!$E$28</definedName>
    <definedName name="_P1297.117005">'1297.1'!$F$28</definedName>
    <definedName name="_P1297.117006">'1297.1'!$G$28</definedName>
    <definedName name="_P1297.117007">'1297.1'!$H$28</definedName>
    <definedName name="_P1297.117008">'1297.1'!$I$28</definedName>
    <definedName name="_P1297.117009">'1297.1'!$J$28</definedName>
    <definedName name="_P1297.117010">'1297.1'!$K$28</definedName>
    <definedName name="_P1297.117011">'1297.1'!$L$28</definedName>
    <definedName name="_P1297.117012">'1297.1'!$M$28</definedName>
    <definedName name="_P1297.117013">'1297.1'!$N$28</definedName>
    <definedName name="_P1297.118001">'1297.1'!$B$29</definedName>
    <definedName name="_P1297.118002">'1297.1'!$C$29</definedName>
    <definedName name="_P1297.118003">'1297.1'!$D$29</definedName>
    <definedName name="_P1297.118004">'1297.1'!$E$29</definedName>
    <definedName name="_P1297.118005">'1297.1'!$F$29</definedName>
    <definedName name="_P1297.118006">'1297.1'!$G$29</definedName>
    <definedName name="_P1297.118007">'1297.1'!$H$29</definedName>
    <definedName name="_P1297.118008">'1297.1'!$I$29</definedName>
    <definedName name="_P1297.118009">'1297.1'!$J$29</definedName>
    <definedName name="_P1297.118010">'1297.1'!$K$29</definedName>
    <definedName name="_P1297.118011">'1297.1'!$L$29</definedName>
    <definedName name="_P1297.118012">'1297.1'!$M$29</definedName>
    <definedName name="_P1297.118013">'1297.1'!$N$29</definedName>
    <definedName name="_P1297.119905">'1297.1'!$F$30</definedName>
    <definedName name="_P1297.119906">'1297.1'!$G$30</definedName>
    <definedName name="_P1297.119907">'1297.1'!$H$30</definedName>
    <definedName name="_P1297.119910">'1297.1'!$K$30</definedName>
    <definedName name="_P1297.119913">'1297.1'!$N$30</definedName>
    <definedName name="_P129701001">'1297'!$B$12</definedName>
    <definedName name="_P129701002">'1297'!$C$12</definedName>
    <definedName name="_P129701003">'1297'!$D$12</definedName>
    <definedName name="_P129701004">'1297'!$E$12</definedName>
    <definedName name="_P129701005">'1297'!$F$12</definedName>
    <definedName name="_P129701006">'1297'!$G$12</definedName>
    <definedName name="_P129701007">'1297'!$H$12</definedName>
    <definedName name="_P129701008">'1297'!$I$12</definedName>
    <definedName name="_P129701009">'1297'!$J$12</definedName>
    <definedName name="_P129701010">'1297'!$K$12</definedName>
    <definedName name="_P129701011">'1297'!$L$12</definedName>
    <definedName name="_P129701012">'1297'!$M$12</definedName>
    <definedName name="_P129701013">'1297'!$N$12</definedName>
    <definedName name="_P129702001">'1297'!$B$13</definedName>
    <definedName name="_P129702002">'1297'!$C$13</definedName>
    <definedName name="_P129702003">'1297'!$D$13</definedName>
    <definedName name="_P129702004">'1297'!$E$13</definedName>
    <definedName name="_P129702005">'1297'!$F$13</definedName>
    <definedName name="_P129702006">'1297'!$G$13</definedName>
    <definedName name="_P129702007">'1297'!$H$13</definedName>
    <definedName name="_P129702008">'1297'!$I$13</definedName>
    <definedName name="_P129702009">'1297'!$J$13</definedName>
    <definedName name="_P129702010">'1297'!$K$13</definedName>
    <definedName name="_P129702011">'1297'!$L$13</definedName>
    <definedName name="_P129702012">'1297'!$M$13</definedName>
    <definedName name="_P129702013">'1297'!$N$13</definedName>
    <definedName name="_P129703001">'1297'!$B$14</definedName>
    <definedName name="_P129703002">'1297'!$C$14</definedName>
    <definedName name="_P129703003">'1297'!$D$14</definedName>
    <definedName name="_P129703004">'1297'!$E$14</definedName>
    <definedName name="_P129703005">'1297'!$F$14</definedName>
    <definedName name="_P129703006">'1297'!$G$14</definedName>
    <definedName name="_P129703007">'1297'!$H$14</definedName>
    <definedName name="_P129703008">'1297'!$I$14</definedName>
    <definedName name="_P129703009">'1297'!$J$14</definedName>
    <definedName name="_P129703010">'1297'!$K$14</definedName>
    <definedName name="_P129703011">'1297'!$L$14</definedName>
    <definedName name="_P129703012">'1297'!$M$14</definedName>
    <definedName name="_P129703013">'1297'!$N$14</definedName>
    <definedName name="_P129704001">'1297'!$B$15</definedName>
    <definedName name="_P129704002">'1297'!$C$15</definedName>
    <definedName name="_P129704003">'1297'!$D$15</definedName>
    <definedName name="_P129704004">'1297'!$E$15</definedName>
    <definedName name="_P129704005">'1297'!$F$15</definedName>
    <definedName name="_P129704006">'1297'!$G$15</definedName>
    <definedName name="_P129704007">'1297'!$H$15</definedName>
    <definedName name="_P129704008">'1297'!$I$15</definedName>
    <definedName name="_P129704009">'1297'!$J$15</definedName>
    <definedName name="_P129704010">'1297'!$K$15</definedName>
    <definedName name="_P129704011">'1297'!$L$15</definedName>
    <definedName name="_P129704012">'1297'!$M$15</definedName>
    <definedName name="_P129704013">'1297'!$N$15</definedName>
    <definedName name="_P129705001">'1297'!$B$16</definedName>
    <definedName name="_P129705002">'1297'!$C$16</definedName>
    <definedName name="_P129705003">'1297'!$D$16</definedName>
    <definedName name="_P129705004">'1297'!$E$16</definedName>
    <definedName name="_P129705005">'1297'!$F$16</definedName>
    <definedName name="_P129705006">'1297'!$G$16</definedName>
    <definedName name="_P129705007">'1297'!$H$16</definedName>
    <definedName name="_P129705008">'1297'!$I$16</definedName>
    <definedName name="_P129705009">'1297'!$J$16</definedName>
    <definedName name="_P129705010">'1297'!$K$16</definedName>
    <definedName name="_P129705011">'1297'!$L$16</definedName>
    <definedName name="_P129705012">'1297'!$M$16</definedName>
    <definedName name="_P129705013">'1297'!$N$16</definedName>
    <definedName name="_P129706001">'1297'!$B$17</definedName>
    <definedName name="_P129706002">'1297'!$C$17</definedName>
    <definedName name="_P129706003">'1297'!$D$17</definedName>
    <definedName name="_P129706004">'1297'!$E$17</definedName>
    <definedName name="_P129706005">'1297'!$F$17</definedName>
    <definedName name="_P129706006">'1297'!$G$17</definedName>
    <definedName name="_P129706007">'1297'!$H$17</definedName>
    <definedName name="_P129706008">'1297'!$I$17</definedName>
    <definedName name="_P129706009">'1297'!$J$17</definedName>
    <definedName name="_P129706010">'1297'!$K$17</definedName>
    <definedName name="_P129706011">'1297'!$L$17</definedName>
    <definedName name="_P129706012">'1297'!$M$17</definedName>
    <definedName name="_P129706013">'1297'!$N$17</definedName>
    <definedName name="_P129707001">'1297'!$B$18</definedName>
    <definedName name="_P129707002">'1297'!$C$18</definedName>
    <definedName name="_P129707003">'1297'!$D$18</definedName>
    <definedName name="_P129707004">'1297'!$E$18</definedName>
    <definedName name="_P129707005">'1297'!$F$18</definedName>
    <definedName name="_P129707006">'1297'!$G$18</definedName>
    <definedName name="_P129707007">'1297'!$H$18</definedName>
    <definedName name="_P129707008">'1297'!$I$18</definedName>
    <definedName name="_P129707009">'1297'!$J$18</definedName>
    <definedName name="_P129707010">'1297'!$K$18</definedName>
    <definedName name="_P129707011">'1297'!$L$18</definedName>
    <definedName name="_P129707012">'1297'!$M$18</definedName>
    <definedName name="_P129707013">'1297'!$N$18</definedName>
    <definedName name="_P129708001">'1297'!$B$19</definedName>
    <definedName name="_P129708002">'1297'!$C$19</definedName>
    <definedName name="_P129708003">'1297'!$D$19</definedName>
    <definedName name="_P129708004">'1297'!$E$19</definedName>
    <definedName name="_P129708005">'1297'!$F$19</definedName>
    <definedName name="_P129708006">'1297'!$G$19</definedName>
    <definedName name="_P129708007">'1297'!$H$19</definedName>
    <definedName name="_P129708008">'1297'!$I$19</definedName>
    <definedName name="_P129708009">'1297'!$J$19</definedName>
    <definedName name="_P129708010">'1297'!$K$19</definedName>
    <definedName name="_P129708011">'1297'!$L$19</definedName>
    <definedName name="_P129708012">'1297'!$M$19</definedName>
    <definedName name="_P129708013">'1297'!$N$19</definedName>
    <definedName name="_P129709001">'1297'!$B$20</definedName>
    <definedName name="_P129709002">'1297'!$C$20</definedName>
    <definedName name="_P129709003">'1297'!$D$20</definedName>
    <definedName name="_P129709004">'1297'!$E$20</definedName>
    <definedName name="_P129709005">'1297'!$F$20</definedName>
    <definedName name="_P129709006">'1297'!$G$20</definedName>
    <definedName name="_P129709007">'1297'!$H$20</definedName>
    <definedName name="_P129709008">'1297'!$I$20</definedName>
    <definedName name="_P129709009">'1297'!$J$20</definedName>
    <definedName name="_P129709010">'1297'!$K$20</definedName>
    <definedName name="_P129709011">'1297'!$L$20</definedName>
    <definedName name="_P129709012">'1297'!$M$20</definedName>
    <definedName name="_P129709013">'1297'!$N$20</definedName>
    <definedName name="_P129710001">'1297'!$B$21</definedName>
    <definedName name="_P129710002">'1297'!$C$21</definedName>
    <definedName name="_P129710003">'1297'!$D$21</definedName>
    <definedName name="_P129710004">'1297'!$E$21</definedName>
    <definedName name="_P129710005">'1297'!$F$21</definedName>
    <definedName name="_P129710006">'1297'!$G$21</definedName>
    <definedName name="_P129710007">'1297'!$H$21</definedName>
    <definedName name="_P129710008">'1297'!$I$21</definedName>
    <definedName name="_P129710009">'1297'!$J$21</definedName>
    <definedName name="_P129710010">'1297'!$K$21</definedName>
    <definedName name="_P129710011">'1297'!$L$21</definedName>
    <definedName name="_P129710012">'1297'!$M$21</definedName>
    <definedName name="_P129710013">'1297'!$N$21</definedName>
    <definedName name="_P129711001">'1297'!$B$22</definedName>
    <definedName name="_P129711002">'1297'!$C$22</definedName>
    <definedName name="_P129711003">'1297'!$D$22</definedName>
    <definedName name="_P129711004">'1297'!$E$22</definedName>
    <definedName name="_P129711005">'1297'!$F$22</definedName>
    <definedName name="_P129711006">'1297'!$G$22</definedName>
    <definedName name="_P129711007">'1297'!$H$22</definedName>
    <definedName name="_P129711008">'1297'!$I$22</definedName>
    <definedName name="_P129711009">'1297'!$J$22</definedName>
    <definedName name="_P129711010">'1297'!$K$22</definedName>
    <definedName name="_P129711011">'1297'!$L$22</definedName>
    <definedName name="_P129711012">'1297'!$M$22</definedName>
    <definedName name="_P129711013">'1297'!$N$22</definedName>
    <definedName name="_P129712001">'1297'!$B$23</definedName>
    <definedName name="_P129712002">'1297'!$C$23</definedName>
    <definedName name="_P129712003">'1297'!$D$23</definedName>
    <definedName name="_P129712004">'1297'!$E$23</definedName>
    <definedName name="_P129712005">'1297'!$F$23</definedName>
    <definedName name="_P129712006">'1297'!$G$23</definedName>
    <definedName name="_P129712007">'1297'!$H$23</definedName>
    <definedName name="_P129712008">'1297'!$I$23</definedName>
    <definedName name="_P129712009">'1297'!$J$23</definedName>
    <definedName name="_P129712010">'1297'!$K$23</definedName>
    <definedName name="_P129712011">'1297'!$L$23</definedName>
    <definedName name="_P129712012">'1297'!$M$23</definedName>
    <definedName name="_P129712013">'1297'!$N$23</definedName>
    <definedName name="_P129713001">'1297'!$B$24</definedName>
    <definedName name="_P129713002">'1297'!$C$24</definedName>
    <definedName name="_P129713003">'1297'!$D$24</definedName>
    <definedName name="_P129713004">'1297'!$E$24</definedName>
    <definedName name="_P129713005">'1297'!$F$24</definedName>
    <definedName name="_P129713006">'1297'!$G$24</definedName>
    <definedName name="_P129713007">'1297'!$H$24</definedName>
    <definedName name="_P129713008">'1297'!$I$24</definedName>
    <definedName name="_P129713009">'1297'!$J$24</definedName>
    <definedName name="_P129713010">'1297'!$K$24</definedName>
    <definedName name="_P129713011">'1297'!$L$24</definedName>
    <definedName name="_P129713012">'1297'!$M$24</definedName>
    <definedName name="_P129713013">'1297'!$N$24</definedName>
    <definedName name="_P129714001">'1297'!$B$25</definedName>
    <definedName name="_P129714002">'1297'!$C$25</definedName>
    <definedName name="_P129714003">'1297'!$D$25</definedName>
    <definedName name="_P129714004">'1297'!$E$25</definedName>
    <definedName name="_P129714005">'1297'!$F$25</definedName>
    <definedName name="_P129714006">'1297'!$G$25</definedName>
    <definedName name="_P129714007">'1297'!$H$25</definedName>
    <definedName name="_P129714008">'1297'!$I$25</definedName>
    <definedName name="_P129714009">'1297'!$J$25</definedName>
    <definedName name="_P129714010">'1297'!$K$25</definedName>
    <definedName name="_P129714011">'1297'!$L$25</definedName>
    <definedName name="_P129714012">'1297'!$M$25</definedName>
    <definedName name="_P129714013">'1297'!$N$25</definedName>
    <definedName name="_P129715001">'1297'!$B$26</definedName>
    <definedName name="_P129715002">'1297'!$C$26</definedName>
    <definedName name="_P129715003">'1297'!$D$26</definedName>
    <definedName name="_P129715004">'1297'!$E$26</definedName>
    <definedName name="_P129715005">'1297'!$F$26</definedName>
    <definedName name="_P129715006">'1297'!$G$26</definedName>
    <definedName name="_P129715007">'1297'!$H$26</definedName>
    <definedName name="_P129715008">'1297'!$I$26</definedName>
    <definedName name="_P129715009">'1297'!$J$26</definedName>
    <definedName name="_P129715010">'1297'!$K$26</definedName>
    <definedName name="_P129715011">'1297'!$L$26</definedName>
    <definedName name="_P129715012">'1297'!$M$26</definedName>
    <definedName name="_P129715013">'1297'!$N$26</definedName>
    <definedName name="_P129716001">'1297'!$B$27</definedName>
    <definedName name="_P129716002">'1297'!$C$27</definedName>
    <definedName name="_P129716003">'1297'!$D$27</definedName>
    <definedName name="_P129716004">'1297'!$E$27</definedName>
    <definedName name="_P129716005">'1297'!$F$27</definedName>
    <definedName name="_P129716006">'1297'!$G$27</definedName>
    <definedName name="_P129716007">'1297'!$H$27</definedName>
    <definedName name="_P129716008">'1297'!$I$27</definedName>
    <definedName name="_P129716009">'1297'!$J$27</definedName>
    <definedName name="_P129716010">'1297'!$K$27</definedName>
    <definedName name="_P129716011">'1297'!$L$27</definedName>
    <definedName name="_P129716012">'1297'!$M$27</definedName>
    <definedName name="_P129716013">'1297'!$N$27</definedName>
    <definedName name="_P129717001">'1297'!$B$28</definedName>
    <definedName name="_P129717002">'1297'!$C$28</definedName>
    <definedName name="_P129717003">'1297'!$D$28</definedName>
    <definedName name="_P129717004">'1297'!$E$28</definedName>
    <definedName name="_P129717005">'1297'!$F$28</definedName>
    <definedName name="_P129717006">'1297'!$G$28</definedName>
    <definedName name="_P129717007">'1297'!$H$28</definedName>
    <definedName name="_P129717008">'1297'!$I$28</definedName>
    <definedName name="_P129717009">'1297'!$J$28</definedName>
    <definedName name="_P129717010">'1297'!$K$28</definedName>
    <definedName name="_P129717011">'1297'!$L$28</definedName>
    <definedName name="_P129717012">'1297'!$M$28</definedName>
    <definedName name="_P129717013">'1297'!$N$28</definedName>
    <definedName name="_P129718001">'1297'!$B$29</definedName>
    <definedName name="_P129718002">'1297'!$C$29</definedName>
    <definedName name="_P129718003">'1297'!$D$29</definedName>
    <definedName name="_P129718004">'1297'!$E$29</definedName>
    <definedName name="_P129718005">'1297'!$F$29</definedName>
    <definedName name="_P129718006">'1297'!$G$29</definedName>
    <definedName name="_P129718007">'1297'!$H$29</definedName>
    <definedName name="_P129718008">'1297'!$I$29</definedName>
    <definedName name="_P129718009">'1297'!$J$29</definedName>
    <definedName name="_P129718010">'1297'!$K$29</definedName>
    <definedName name="_P129718011">'1297'!$L$29</definedName>
    <definedName name="_P129718012">'1297'!$M$29</definedName>
    <definedName name="_P129718013">'1297'!$N$29</definedName>
    <definedName name="_P129719905">'1297'!$F$30</definedName>
    <definedName name="_P129719906">'1297'!$G$30</definedName>
    <definedName name="_P129719907">'1297'!$H$30</definedName>
    <definedName name="_P129719910">'1297'!$K$30</definedName>
    <definedName name="_P129719913">'1297'!$N$30</definedName>
    <definedName name="_P129801001">'1298'!$B$13</definedName>
    <definedName name="_P129801002">'1298'!$C$13</definedName>
    <definedName name="_P129801003">'1298'!$D$13</definedName>
    <definedName name="_P129801004">'1298'!$E$13</definedName>
    <definedName name="_P129801005">'1298'!$F$13</definedName>
    <definedName name="_P129801006">'1298'!$G$13</definedName>
    <definedName name="_P129801007">'1298'!$H$13</definedName>
    <definedName name="_P129801008">'1298'!$I$13</definedName>
    <definedName name="_P129801009">'1298'!$J$13</definedName>
    <definedName name="_P129801010">'1298'!$K$13</definedName>
    <definedName name="_P129801011">'1298'!$L$13</definedName>
    <definedName name="_P129801012">'1298'!$M$13</definedName>
    <definedName name="_P129801013">'1298'!$N$13</definedName>
    <definedName name="_P129801014">'1298'!$O$13</definedName>
    <definedName name="_P129801015">'1298'!$P$13</definedName>
    <definedName name="_P129801016">'1298'!$Q$13</definedName>
    <definedName name="_P129801017">'1298'!$R$13</definedName>
    <definedName name="_P129801018">'1298'!$S$13</definedName>
    <definedName name="_P129802001">'1298'!$B$14</definedName>
    <definedName name="_P129802002">'1298'!$C$14</definedName>
    <definedName name="_P129802003">'1298'!$D$14</definedName>
    <definedName name="_P129802004">'1298'!$E$14</definedName>
    <definedName name="_P129802005">'1298'!$F$14</definedName>
    <definedName name="_P129802006">'1298'!$G$14</definedName>
    <definedName name="_P129802007">'1298'!$H$14</definedName>
    <definedName name="_P129802008">'1298'!$I$14</definedName>
    <definedName name="_P129802009">'1298'!$J$14</definedName>
    <definedName name="_P129802010">'1298'!$K$14</definedName>
    <definedName name="_P129802011">'1298'!$L$14</definedName>
    <definedName name="_P129802012">'1298'!$M$14</definedName>
    <definedName name="_P129802013">'1298'!$N$14</definedName>
    <definedName name="_P129802014">'1298'!$O$14</definedName>
    <definedName name="_P129802015">'1298'!$P$14</definedName>
    <definedName name="_P129802016">'1298'!$Q$14</definedName>
    <definedName name="_P129802017">'1298'!$R$14</definedName>
    <definedName name="_P129802018">'1298'!$S$14</definedName>
    <definedName name="_P129803001">'1298'!$B$15</definedName>
    <definedName name="_P129803002">'1298'!$C$15</definedName>
    <definedName name="_P129803003">'1298'!$D$15</definedName>
    <definedName name="_P129803004">'1298'!$E$15</definedName>
    <definedName name="_P129803005">'1298'!$F$15</definedName>
    <definedName name="_P129803006">'1298'!$G$15</definedName>
    <definedName name="_P129803007">'1298'!$H$15</definedName>
    <definedName name="_P129803008">'1298'!$I$15</definedName>
    <definedName name="_P129803009">'1298'!$J$15</definedName>
    <definedName name="_P129803010">'1298'!$K$15</definedName>
    <definedName name="_P129803011">'1298'!$L$15</definedName>
    <definedName name="_P129803012">'1298'!$M$15</definedName>
    <definedName name="_P129803013">'1298'!$N$15</definedName>
    <definedName name="_P129803014">'1298'!$O$15</definedName>
    <definedName name="_P129803015">'1298'!$P$15</definedName>
    <definedName name="_P129803016">'1298'!$Q$15</definedName>
    <definedName name="_P129803017">'1298'!$R$15</definedName>
    <definedName name="_P129803018">'1298'!$S$15</definedName>
    <definedName name="_P129804001">'1298'!$B$16</definedName>
    <definedName name="_P129804002">'1298'!$C$16</definedName>
    <definedName name="_P129804003">'1298'!$D$16</definedName>
    <definedName name="_P129804004">'1298'!$E$16</definedName>
    <definedName name="_P129804005">'1298'!$F$16</definedName>
    <definedName name="_P129804006">'1298'!$G$16</definedName>
    <definedName name="_P129804007">'1298'!$H$16</definedName>
    <definedName name="_P129804008">'1298'!$I$16</definedName>
    <definedName name="_P129804009">'1298'!$J$16</definedName>
    <definedName name="_P129804010">'1298'!$K$16</definedName>
    <definedName name="_P129804011">'1298'!$L$16</definedName>
    <definedName name="_P129804012">'1298'!$M$16</definedName>
    <definedName name="_P129804013">'1298'!$N$16</definedName>
    <definedName name="_P129804014">'1298'!$O$16</definedName>
    <definedName name="_P129804015">'1298'!$P$16</definedName>
    <definedName name="_P129804016">'1298'!$Q$16</definedName>
    <definedName name="_P129804017">'1298'!$R$16</definedName>
    <definedName name="_P129804018">'1298'!$S$16</definedName>
    <definedName name="_P129805001">'1298'!$B$17</definedName>
    <definedName name="_P129805002">'1298'!$C$17</definedName>
    <definedName name="_P129805003">'1298'!$D$17</definedName>
    <definedName name="_P129805004">'1298'!$E$17</definedName>
    <definedName name="_P129805005">'1298'!$F$17</definedName>
    <definedName name="_P129805006">'1298'!$G$17</definedName>
    <definedName name="_P129805007">'1298'!$H$17</definedName>
    <definedName name="_P129805008">'1298'!$I$17</definedName>
    <definedName name="_P129805009">'1298'!$J$17</definedName>
    <definedName name="_P129805010">'1298'!$K$17</definedName>
    <definedName name="_P129805011">'1298'!$L$17</definedName>
    <definedName name="_P129805012">'1298'!$M$17</definedName>
    <definedName name="_P129805013">'1298'!$N$17</definedName>
    <definedName name="_P129805014">'1298'!$O$17</definedName>
    <definedName name="_P129805015">'1298'!$P$17</definedName>
    <definedName name="_P129805016">'1298'!$Q$17</definedName>
    <definedName name="_P129805017">'1298'!$R$17</definedName>
    <definedName name="_P129805018">'1298'!$S$17</definedName>
    <definedName name="_P129806001">'1298'!$B$18</definedName>
    <definedName name="_P129806002">'1298'!$C$18</definedName>
    <definedName name="_P129806003">'1298'!$D$18</definedName>
    <definedName name="_P129806004">'1298'!$E$18</definedName>
    <definedName name="_P129806005">'1298'!$F$18</definedName>
    <definedName name="_P129806006">'1298'!$G$18</definedName>
    <definedName name="_P129806007">'1298'!$H$18</definedName>
    <definedName name="_P129806008">'1298'!$I$18</definedName>
    <definedName name="_P129806009">'1298'!$J$18</definedName>
    <definedName name="_P129806010">'1298'!$K$18</definedName>
    <definedName name="_P129806011">'1298'!$L$18</definedName>
    <definedName name="_P129806012">'1298'!$M$18</definedName>
    <definedName name="_P129806013">'1298'!$N$18</definedName>
    <definedName name="_P129806014">'1298'!$O$18</definedName>
    <definedName name="_P129806015">'1298'!$P$18</definedName>
    <definedName name="_P129806016">'1298'!$Q$18</definedName>
    <definedName name="_P129806017">'1298'!$R$18</definedName>
    <definedName name="_P129806018">'1298'!$S$18</definedName>
    <definedName name="_P129807001">'1298'!$B$19</definedName>
    <definedName name="_P129807002">'1298'!$C$19</definedName>
    <definedName name="_P129807003">'1298'!$D$19</definedName>
    <definedName name="_P129807004">'1298'!$E$19</definedName>
    <definedName name="_P129807005">'1298'!$F$19</definedName>
    <definedName name="_P129807006">'1298'!$G$19</definedName>
    <definedName name="_P129807007">'1298'!$H$19</definedName>
    <definedName name="_P129807008">'1298'!$I$19</definedName>
    <definedName name="_P129807009">'1298'!$J$19</definedName>
    <definedName name="_P129807010">'1298'!$K$19</definedName>
    <definedName name="_P129807011">'1298'!$L$19</definedName>
    <definedName name="_P129807012">'1298'!$M$19</definedName>
    <definedName name="_P129807013">'1298'!$N$19</definedName>
    <definedName name="_P129807014">'1298'!$O$19</definedName>
    <definedName name="_P129807015">'1298'!$P$19</definedName>
    <definedName name="_P129807016">'1298'!$Q$19</definedName>
    <definedName name="_P129807017">'1298'!$R$19</definedName>
    <definedName name="_P129807018">'1298'!$S$19</definedName>
    <definedName name="_P129808001">'1298'!$B$20</definedName>
    <definedName name="_P129808002">'1298'!$C$20</definedName>
    <definedName name="_P129808003">'1298'!$D$20</definedName>
    <definedName name="_P129808004">'1298'!$E$20</definedName>
    <definedName name="_P129808005">'1298'!$F$20</definedName>
    <definedName name="_P129808006">'1298'!$G$20</definedName>
    <definedName name="_P129808007">'1298'!$H$20</definedName>
    <definedName name="_P129808008">'1298'!$I$20</definedName>
    <definedName name="_P129808009">'1298'!$J$20</definedName>
    <definedName name="_P129808010">'1298'!$K$20</definedName>
    <definedName name="_P129808011">'1298'!$L$20</definedName>
    <definedName name="_P129808012">'1298'!$M$20</definedName>
    <definedName name="_P129808013">'1298'!$N$20</definedName>
    <definedName name="_P129808014">'1298'!$O$20</definedName>
    <definedName name="_P129808015">'1298'!$P$20</definedName>
    <definedName name="_P129808016">'1298'!$Q$20</definedName>
    <definedName name="_P129808017">'1298'!$R$20</definedName>
    <definedName name="_P129808018">'1298'!$S$20</definedName>
    <definedName name="_P129809001">'1298'!$B$21</definedName>
    <definedName name="_P129809002">'1298'!$C$21</definedName>
    <definedName name="_P129809003">'1298'!$D$21</definedName>
    <definedName name="_P129809004">'1298'!$E$21</definedName>
    <definedName name="_P129809005">'1298'!$F$21</definedName>
    <definedName name="_P129809006">'1298'!$G$21</definedName>
    <definedName name="_P129809007">'1298'!$H$21</definedName>
    <definedName name="_P129809008">'1298'!$I$21</definedName>
    <definedName name="_P129809009">'1298'!$J$21</definedName>
    <definedName name="_P129809010">'1298'!$K$21</definedName>
    <definedName name="_P129809011">'1298'!$L$21</definedName>
    <definedName name="_P129809012">'1298'!$M$21</definedName>
    <definedName name="_P129809013">'1298'!$N$21</definedName>
    <definedName name="_P129809014">'1298'!$O$21</definedName>
    <definedName name="_P129809015">'1298'!$P$21</definedName>
    <definedName name="_P129809016">'1298'!$Q$21</definedName>
    <definedName name="_P129809017">'1298'!$R$21</definedName>
    <definedName name="_P129809018">'1298'!$S$21</definedName>
    <definedName name="_P129810001">'1298'!$B$22</definedName>
    <definedName name="_P129810002">'1298'!$C$22</definedName>
    <definedName name="_P129810003">'1298'!$D$22</definedName>
    <definedName name="_P129810004">'1298'!$E$22</definedName>
    <definedName name="_P129810005">'1298'!$F$22</definedName>
    <definedName name="_P129810006">'1298'!$G$22</definedName>
    <definedName name="_P129810007">'1298'!$H$22</definedName>
    <definedName name="_P129810008">'1298'!$I$22</definedName>
    <definedName name="_P129810009">'1298'!$J$22</definedName>
    <definedName name="_P129810010">'1298'!$K$22</definedName>
    <definedName name="_P129810011">'1298'!$L$22</definedName>
    <definedName name="_P129810012">'1298'!$M$22</definedName>
    <definedName name="_P129810013">'1298'!$N$22</definedName>
    <definedName name="_P129810014">'1298'!$O$22</definedName>
    <definedName name="_P129810015">'1298'!$P$22</definedName>
    <definedName name="_P129810016">'1298'!$Q$22</definedName>
    <definedName name="_P129810017">'1298'!$R$22</definedName>
    <definedName name="_P129810018">'1298'!$S$22</definedName>
    <definedName name="_P129811001">'1298'!$B$23</definedName>
    <definedName name="_P129811002">'1298'!$C$23</definedName>
    <definedName name="_P129811003">'1298'!$D$23</definedName>
    <definedName name="_P129811004">'1298'!$E$23</definedName>
    <definedName name="_P129811005">'1298'!$F$23</definedName>
    <definedName name="_P129811006">'1298'!$G$23</definedName>
    <definedName name="_P129811007">'1298'!$H$23</definedName>
    <definedName name="_P129811008">'1298'!$I$23</definedName>
    <definedName name="_P129811009">'1298'!$J$23</definedName>
    <definedName name="_P129811010">'1298'!$K$23</definedName>
    <definedName name="_P129811011">'1298'!$L$23</definedName>
    <definedName name="_P129811012">'1298'!$M$23</definedName>
    <definedName name="_P129811013">'1298'!$N$23</definedName>
    <definedName name="_P129811014">'1298'!$O$23</definedName>
    <definedName name="_P129811015">'1298'!$P$23</definedName>
    <definedName name="_P129811016">'1298'!$Q$23</definedName>
    <definedName name="_P129811017">'1298'!$R$23</definedName>
    <definedName name="_P129811018">'1298'!$S$23</definedName>
    <definedName name="_P129812001">'1298'!$B$24</definedName>
    <definedName name="_P129812002">'1298'!$C$24</definedName>
    <definedName name="_P129812003">'1298'!$D$24</definedName>
    <definedName name="_P129812004">'1298'!$E$24</definedName>
    <definedName name="_P129812005">'1298'!$F$24</definedName>
    <definedName name="_P129812006">'1298'!$G$24</definedName>
    <definedName name="_P129812007">'1298'!$H$24</definedName>
    <definedName name="_P129812008">'1298'!$I$24</definedName>
    <definedName name="_P129812009">'1298'!$J$24</definedName>
    <definedName name="_P129812010">'1298'!$K$24</definedName>
    <definedName name="_P129812011">'1298'!$L$24</definedName>
    <definedName name="_P129812012">'1298'!$M$24</definedName>
    <definedName name="_P129812013">'1298'!$N$24</definedName>
    <definedName name="_P129812014">'1298'!$O$24</definedName>
    <definedName name="_P129812015">'1298'!$P$24</definedName>
    <definedName name="_P129812016">'1298'!$Q$24</definedName>
    <definedName name="_P129812017">'1298'!$R$24</definedName>
    <definedName name="_P129812018">'1298'!$S$24</definedName>
    <definedName name="_P129813001">'1298'!$B$25</definedName>
    <definedName name="_P129813002">'1298'!$C$25</definedName>
    <definedName name="_P129813003">'1298'!$D$25</definedName>
    <definedName name="_P129813004">'1298'!$E$25</definedName>
    <definedName name="_P129813005">'1298'!$F$25</definedName>
    <definedName name="_P129813006">'1298'!$G$25</definedName>
    <definedName name="_P129813007">'1298'!$H$25</definedName>
    <definedName name="_P129813008">'1298'!$I$25</definedName>
    <definedName name="_P129813009">'1298'!$J$25</definedName>
    <definedName name="_P129813010">'1298'!$K$25</definedName>
    <definedName name="_P129813011">'1298'!$L$25</definedName>
    <definedName name="_P129813012">'1298'!$M$25</definedName>
    <definedName name="_P129813013">'1298'!$N$25</definedName>
    <definedName name="_P129813014">'1298'!$O$25</definedName>
    <definedName name="_P129813015">'1298'!$P$25</definedName>
    <definedName name="_P129813016">'1298'!$Q$25</definedName>
    <definedName name="_P129813017">'1298'!$R$25</definedName>
    <definedName name="_P129813018">'1298'!$S$25</definedName>
    <definedName name="_P129814001">'1298'!$B$26</definedName>
    <definedName name="_P129814002">'1298'!$C$26</definedName>
    <definedName name="_P129814003">'1298'!$D$26</definedName>
    <definedName name="_P129814004">'1298'!$E$26</definedName>
    <definedName name="_P129814005">'1298'!$F$26</definedName>
    <definedName name="_P129814006">'1298'!$G$26</definedName>
    <definedName name="_P129814007">'1298'!$H$26</definedName>
    <definedName name="_P129814008">'1298'!$I$26</definedName>
    <definedName name="_P129814009">'1298'!$J$26</definedName>
    <definedName name="_P129814010">'1298'!$K$26</definedName>
    <definedName name="_P129814011">'1298'!$L$26</definedName>
    <definedName name="_P129814012">'1298'!$M$26</definedName>
    <definedName name="_P129814013">'1298'!$N$26</definedName>
    <definedName name="_P129814014">'1298'!$O$26</definedName>
    <definedName name="_P129814015">'1298'!$P$26</definedName>
    <definedName name="_P129814016">'1298'!$Q$26</definedName>
    <definedName name="_P129814017">'1298'!$R$26</definedName>
    <definedName name="_P129814018">'1298'!$S$26</definedName>
    <definedName name="_P129815001">'1298'!$B$27</definedName>
    <definedName name="_P129815002">'1298'!$C$27</definedName>
    <definedName name="_P129815003">'1298'!$D$27</definedName>
    <definedName name="_P129815004">'1298'!$E$27</definedName>
    <definedName name="_P129815005">'1298'!$F$27</definedName>
    <definedName name="_P129815006">'1298'!$G$27</definedName>
    <definedName name="_P129815007">'1298'!$H$27</definedName>
    <definedName name="_P129815008">'1298'!$I$27</definedName>
    <definedName name="_P129815009">'1298'!$J$27</definedName>
    <definedName name="_P129815010">'1298'!$K$27</definedName>
    <definedName name="_P129815011">'1298'!$L$27</definedName>
    <definedName name="_P129815012">'1298'!$M$27</definedName>
    <definedName name="_P129815013">'1298'!$N$27</definedName>
    <definedName name="_P129815014">'1298'!$O$27</definedName>
    <definedName name="_P129815015">'1298'!$P$27</definedName>
    <definedName name="_P129815016">'1298'!$Q$27</definedName>
    <definedName name="_P129815017">'1298'!$R$27</definedName>
    <definedName name="_P129815018">'1298'!$S$27</definedName>
    <definedName name="_P129816001">'1298'!$B$28</definedName>
    <definedName name="_P129816002">'1298'!$C$28</definedName>
    <definedName name="_P129816003">'1298'!$D$28</definedName>
    <definedName name="_P129816004">'1298'!$E$28</definedName>
    <definedName name="_P129816005">'1298'!$F$28</definedName>
    <definedName name="_P129816006">'1298'!$G$28</definedName>
    <definedName name="_P129816007">'1298'!$H$28</definedName>
    <definedName name="_P129816008">'1298'!$I$28</definedName>
    <definedName name="_P129816009">'1298'!$J$28</definedName>
    <definedName name="_P129816010">'1298'!$K$28</definedName>
    <definedName name="_P129816011">'1298'!$L$28</definedName>
    <definedName name="_P129816012">'1298'!$M$28</definedName>
    <definedName name="_P129816013">'1298'!$N$28</definedName>
    <definedName name="_P129816014">'1298'!$O$28</definedName>
    <definedName name="_P129816015">'1298'!$P$28</definedName>
    <definedName name="_P129816016">'1298'!$Q$28</definedName>
    <definedName name="_P129816017">'1298'!$R$28</definedName>
    <definedName name="_P129816018">'1298'!$S$28</definedName>
    <definedName name="_P129817001">'1298'!$B$29</definedName>
    <definedName name="_P129817002">'1298'!$C$29</definedName>
    <definedName name="_P129817003">'1298'!$D$29</definedName>
    <definedName name="_P129817004">'1298'!$E$29</definedName>
    <definedName name="_P129817005">'1298'!$F$29</definedName>
    <definedName name="_P129817006">'1298'!$G$29</definedName>
    <definedName name="_P129817007">'1298'!$H$29</definedName>
    <definedName name="_P129817008">'1298'!$I$29</definedName>
    <definedName name="_P129817009">'1298'!$J$29</definedName>
    <definedName name="_P129817010">'1298'!$K$29</definedName>
    <definedName name="_P129817011">'1298'!$L$29</definedName>
    <definedName name="_P129817012">'1298'!$M$29</definedName>
    <definedName name="_P129817013">'1298'!$N$29</definedName>
    <definedName name="_P129817014">'1298'!$O$29</definedName>
    <definedName name="_P129817015">'1298'!$P$29</definedName>
    <definedName name="_P129817016">'1298'!$Q$29</definedName>
    <definedName name="_P129817017">'1298'!$R$29</definedName>
    <definedName name="_P129817018">'1298'!$S$29</definedName>
    <definedName name="_P129818001">'1298'!$B$30</definedName>
    <definedName name="_P129818002">'1298'!$C$30</definedName>
    <definedName name="_P129818003">'1298'!$D$30</definedName>
    <definedName name="_P129818004">'1298'!$E$30</definedName>
    <definedName name="_P129818005">'1298'!$F$30</definedName>
    <definedName name="_P129818006">'1298'!$G$30</definedName>
    <definedName name="_P129818007">'1298'!$H$30</definedName>
    <definedName name="_P129818008">'1298'!$I$30</definedName>
    <definedName name="_P129818009">'1298'!$J$30</definedName>
    <definedName name="_P129818010">'1298'!$K$30</definedName>
    <definedName name="_P129818011">'1298'!$L$30</definedName>
    <definedName name="_P129818012">'1298'!$M$30</definedName>
    <definedName name="_P129818013">'1298'!$N$30</definedName>
    <definedName name="_P129818014">'1298'!$O$30</definedName>
    <definedName name="_P129818015">'1298'!$P$30</definedName>
    <definedName name="_P129818016">'1298'!$Q$30</definedName>
    <definedName name="_P129818017">'1298'!$R$30</definedName>
    <definedName name="_P129818018">'1298'!$S$30</definedName>
    <definedName name="_P129819001">'1298'!$B$31</definedName>
    <definedName name="_P129819002">'1298'!$C$31</definedName>
    <definedName name="_P129819003">'1298'!$D$31</definedName>
    <definedName name="_P129819004">'1298'!$E$31</definedName>
    <definedName name="_P129819005">'1298'!$F$31</definedName>
    <definedName name="_P129819006">'1298'!$G$31</definedName>
    <definedName name="_P129819007">'1298'!$H$31</definedName>
    <definedName name="_P129819008">'1298'!$I$31</definedName>
    <definedName name="_P129819009">'1298'!$J$31</definedName>
    <definedName name="_P129819010">'1298'!$K$31</definedName>
    <definedName name="_P129819011">'1298'!$L$31</definedName>
    <definedName name="_P129819012">'1298'!$M$31</definedName>
    <definedName name="_P129819013">'1298'!$N$31</definedName>
    <definedName name="_P129819014">'1298'!$O$31</definedName>
    <definedName name="_P129819015">'1298'!$P$31</definedName>
    <definedName name="_P129819016">'1298'!$Q$31</definedName>
    <definedName name="_P129819017">'1298'!$R$31</definedName>
    <definedName name="_P129819018">'1298'!$S$31</definedName>
    <definedName name="_P129820001">'1298'!$B$32</definedName>
    <definedName name="_P129820002">'1298'!$C$32</definedName>
    <definedName name="_P129820003">'1298'!$D$32</definedName>
    <definedName name="_P129820004">'1298'!$E$32</definedName>
    <definedName name="_P129820005">'1298'!$F$32</definedName>
    <definedName name="_P129820006">'1298'!$G$32</definedName>
    <definedName name="_P129820007">'1298'!$H$32</definedName>
    <definedName name="_P129820008">'1298'!$I$32</definedName>
    <definedName name="_P129820009">'1298'!$J$32</definedName>
    <definedName name="_P129820010">'1298'!$K$32</definedName>
    <definedName name="_P129820011">'1298'!$L$32</definedName>
    <definedName name="_P129820012">'1298'!$M$32</definedName>
    <definedName name="_P129820013">'1298'!$N$32</definedName>
    <definedName name="_P129820014">'1298'!$O$32</definedName>
    <definedName name="_P129820015">'1298'!$P$32</definedName>
    <definedName name="_P129820016">'1298'!$Q$32</definedName>
    <definedName name="_P129820017">'1298'!$R$32</definedName>
    <definedName name="_P129820018">'1298'!$S$32</definedName>
    <definedName name="_P129821001">'1298'!$B$33</definedName>
    <definedName name="_P129821002">'1298'!$C$33</definedName>
    <definedName name="_P129821003">'1298'!$D$33</definedName>
    <definedName name="_P129821004">'1298'!$E$33</definedName>
    <definedName name="_P129821005">'1298'!$F$33</definedName>
    <definedName name="_P129821006">'1298'!$G$33</definedName>
    <definedName name="_P129821007">'1298'!$H$33</definedName>
    <definedName name="_P129821008">'1298'!$I$33</definedName>
    <definedName name="_P129821009">'1298'!$J$33</definedName>
    <definedName name="_P129821010">'1298'!$K$33</definedName>
    <definedName name="_P129821011">'1298'!$L$33</definedName>
    <definedName name="_P129821012">'1298'!$M$33</definedName>
    <definedName name="_P129821013">'1298'!$N$33</definedName>
    <definedName name="_P129821014">'1298'!$O$33</definedName>
    <definedName name="_P129821015">'1298'!$P$33</definedName>
    <definedName name="_P129821016">'1298'!$Q$33</definedName>
    <definedName name="_P129821017">'1298'!$R$33</definedName>
    <definedName name="_P129821018">'1298'!$S$33</definedName>
    <definedName name="_P129822001">'1298'!$B$34</definedName>
    <definedName name="_P129822002">'1298'!$C$34</definedName>
    <definedName name="_P129822003">'1298'!$D$34</definedName>
    <definedName name="_P129822004">'1298'!$E$34</definedName>
    <definedName name="_P129822005">'1298'!$F$34</definedName>
    <definedName name="_P129822006">'1298'!$G$34</definedName>
    <definedName name="_P129822007">'1298'!$H$34</definedName>
    <definedName name="_P129822008">'1298'!$I$34</definedName>
    <definedName name="_P129822009">'1298'!$J$34</definedName>
    <definedName name="_P129822010">'1298'!$K$34</definedName>
    <definedName name="_P129822011">'1298'!$L$34</definedName>
    <definedName name="_P129822012">'1298'!$M$34</definedName>
    <definedName name="_P129822013">'1298'!$N$34</definedName>
    <definedName name="_P129822014">'1298'!$O$34</definedName>
    <definedName name="_P129822015">'1298'!$P$34</definedName>
    <definedName name="_P129822016">'1298'!$Q$34</definedName>
    <definedName name="_P129822017">'1298'!$R$34</definedName>
    <definedName name="_P129822018">'1298'!$S$34</definedName>
    <definedName name="_P129823001">'1298'!$B$35</definedName>
    <definedName name="_P129823002">'1298'!$C$35</definedName>
    <definedName name="_P129823003">'1298'!$D$35</definedName>
    <definedName name="_P129823004">'1298'!$E$35</definedName>
    <definedName name="_P129823005">'1298'!$F$35</definedName>
    <definedName name="_P129823006">'1298'!$G$35</definedName>
    <definedName name="_P129823007">'1298'!$H$35</definedName>
    <definedName name="_P129823008">'1298'!$I$35</definedName>
    <definedName name="_P129823009">'1298'!$J$35</definedName>
    <definedName name="_P129823010">'1298'!$K$35</definedName>
    <definedName name="_P129823011">'1298'!$L$35</definedName>
    <definedName name="_P129823012">'1298'!$M$35</definedName>
    <definedName name="_P129823013">'1298'!$N$35</definedName>
    <definedName name="_P129823014">'1298'!$O$35</definedName>
    <definedName name="_P129823015">'1298'!$P$35</definedName>
    <definedName name="_P129823016">'1298'!$Q$35</definedName>
    <definedName name="_P129823017">'1298'!$R$35</definedName>
    <definedName name="_P129823018">'1298'!$S$35</definedName>
    <definedName name="_P129824001">'1298'!$B$36</definedName>
    <definedName name="_P129824002">'1298'!$C$36</definedName>
    <definedName name="_P129824003">'1298'!$D$36</definedName>
    <definedName name="_P129824004">'1298'!$E$36</definedName>
    <definedName name="_P129824005">'1298'!$F$36</definedName>
    <definedName name="_P129824006">'1298'!$G$36</definedName>
    <definedName name="_P129824007">'1298'!$H$36</definedName>
    <definedName name="_P129824008">'1298'!$I$36</definedName>
    <definedName name="_P129824009">'1298'!$J$36</definedName>
    <definedName name="_P129824010">'1298'!$K$36</definedName>
    <definedName name="_P129824011">'1298'!$L$36</definedName>
    <definedName name="_P129824012">'1298'!$M$36</definedName>
    <definedName name="_P129824013">'1298'!$N$36</definedName>
    <definedName name="_P129824014">'1298'!$O$36</definedName>
    <definedName name="_P129824015">'1298'!$P$36</definedName>
    <definedName name="_P129824016">'1298'!$Q$36</definedName>
    <definedName name="_P129824017">'1298'!$R$36</definedName>
    <definedName name="_P129824018">'1298'!$S$36</definedName>
    <definedName name="_P129825001">'1298'!$B$37</definedName>
    <definedName name="_P129825002">'1298'!$C$37</definedName>
    <definedName name="_P129825003">'1298'!$D$37</definedName>
    <definedName name="_P129825004">'1298'!$E$37</definedName>
    <definedName name="_P129825005">'1298'!$F$37</definedName>
    <definedName name="_P129825006">'1298'!$G$37</definedName>
    <definedName name="_P129825007">'1298'!$H$37</definedName>
    <definedName name="_P129825008">'1298'!$I$37</definedName>
    <definedName name="_P129825009">'1298'!$J$37</definedName>
    <definedName name="_P129825010">'1298'!$K$37</definedName>
    <definedName name="_P129825011">'1298'!$L$37</definedName>
    <definedName name="_P129825012">'1298'!$M$37</definedName>
    <definedName name="_P129825013">'1298'!$N$37</definedName>
    <definedName name="_P129825014">'1298'!$O$37</definedName>
    <definedName name="_P129825015">'1298'!$P$37</definedName>
    <definedName name="_P129825016">'1298'!$Q$37</definedName>
    <definedName name="_P129825017">'1298'!$R$37</definedName>
    <definedName name="_P129825018">'1298'!$S$37</definedName>
    <definedName name="_P129829907">'1298'!$H$38</definedName>
    <definedName name="_P129829908">'1298'!$I$38</definedName>
    <definedName name="_P129829909">'1298'!$J$38</definedName>
    <definedName name="_P129829910">'1298'!$K$38</definedName>
    <definedName name="_P129829914">'1298'!$O$38</definedName>
    <definedName name="_P129829918">'1298'!$S$38</definedName>
    <definedName name="_P140001001">'1400'!$B$11</definedName>
    <definedName name="_P140001002">'1400'!$C$11</definedName>
    <definedName name="_P140001003">'1400'!$D$11</definedName>
    <definedName name="_P140001004">'1400'!$E$11</definedName>
    <definedName name="_P140001005">'1400'!$F$11</definedName>
    <definedName name="_P140002001">'1400'!$B$12</definedName>
    <definedName name="_P140002002">'1400'!$C$12</definedName>
    <definedName name="_P140002003">'1400'!$D$12</definedName>
    <definedName name="_P140002004">'1400'!$E$12</definedName>
    <definedName name="_P140002005">'1400'!$F$12</definedName>
    <definedName name="_P140003001">'1400'!$B$13</definedName>
    <definedName name="_P140003002">'1400'!$C$13</definedName>
    <definedName name="_P140003003">'1400'!$D$13</definedName>
    <definedName name="_P140003004">'1400'!$E$13</definedName>
    <definedName name="_P140003005">'1400'!$F$13</definedName>
    <definedName name="_P140004001">'1400'!$B$14</definedName>
    <definedName name="_P140004002">'1400'!$C$14</definedName>
    <definedName name="_P140004003">'1400'!$D$14</definedName>
    <definedName name="_P140004004">'1400'!$E$14</definedName>
    <definedName name="_P140004005">'1400'!$F$14</definedName>
    <definedName name="_P140005001">'1400'!$B$15</definedName>
    <definedName name="_P140005002">'1400'!$C$15</definedName>
    <definedName name="_P140005003">'1400'!$D$15</definedName>
    <definedName name="_P140005004">'1400'!$E$15</definedName>
    <definedName name="_P140005005">'1400'!$F$15</definedName>
    <definedName name="_P140006001">'1400'!$B$16</definedName>
    <definedName name="_P140006002">'1400'!$C$16</definedName>
    <definedName name="_P140006003">'1400'!$D$16</definedName>
    <definedName name="_P140006004">'1400'!$E$16</definedName>
    <definedName name="_P140006005">'1400'!$F$16</definedName>
    <definedName name="_P140007001">'1400'!$B$17</definedName>
    <definedName name="_P140007002">'1400'!$C$17</definedName>
    <definedName name="_P140007003">'1400'!$D$17</definedName>
    <definedName name="_P140007004">'1400'!$E$17</definedName>
    <definedName name="_P140007005">'1400'!$F$17</definedName>
    <definedName name="_P140008001">'1400'!$B$18</definedName>
    <definedName name="_P140008002">'1400'!$C$18</definedName>
    <definedName name="_P140008003">'1400'!$D$18</definedName>
    <definedName name="_P140008004">'1400'!$E$18</definedName>
    <definedName name="_P140008005">'1400'!$F$18</definedName>
    <definedName name="_P140009001">'1400'!$B$19</definedName>
    <definedName name="_P140009002">'1400'!$C$19</definedName>
    <definedName name="_P140009003">'1400'!$D$19</definedName>
    <definedName name="_P140009004">'1400'!$E$19</definedName>
    <definedName name="_P140009005">'1400'!$F$19</definedName>
    <definedName name="_P140010001">'1400'!$B$20</definedName>
    <definedName name="_P140010002">'1400'!$C$20</definedName>
    <definedName name="_P140010003">'1400'!$D$20</definedName>
    <definedName name="_P140010004">'1400'!$E$20</definedName>
    <definedName name="_P140010005">'1400'!$F$20</definedName>
    <definedName name="_P140011001">'1400'!$B$21</definedName>
    <definedName name="_P140011002">'1400'!$C$21</definedName>
    <definedName name="_P140011003">'1400'!$D$21</definedName>
    <definedName name="_P140011004">'1400'!$E$21</definedName>
    <definedName name="_P140011005">'1400'!$F$21</definedName>
    <definedName name="_P140012001">'1400'!$B$22</definedName>
    <definedName name="_P140012002">'1400'!$C$22</definedName>
    <definedName name="_P140012003">'1400'!$D$22</definedName>
    <definedName name="_P140012004">'1400'!$E$22</definedName>
    <definedName name="_P140012005">'1400'!$F$22</definedName>
    <definedName name="_P140013001">'1400'!$B$23</definedName>
    <definedName name="_P140013002">'1400'!$C$23</definedName>
    <definedName name="_P140013003">'1400'!$D$23</definedName>
    <definedName name="_P140013004">'1400'!$E$23</definedName>
    <definedName name="_P140013005">'1400'!$F$23</definedName>
    <definedName name="_P140014001">'1400'!$B$24</definedName>
    <definedName name="_P140014002">'1400'!$C$24</definedName>
    <definedName name="_P140014003">'1400'!$D$24</definedName>
    <definedName name="_P140014004">'1400'!$E$24</definedName>
    <definedName name="_P140014005">'1400'!$F$24</definedName>
    <definedName name="_P140015001">'1400'!$B$25</definedName>
    <definedName name="_P140015002">'1400'!$C$25</definedName>
    <definedName name="_P140015003">'1400'!$D$25</definedName>
    <definedName name="_P140015004">'1400'!$E$25</definedName>
    <definedName name="_P140015005">'1400'!$F$25</definedName>
    <definedName name="_P140016001">'1400'!$B$26</definedName>
    <definedName name="_P140016002">'1400'!$C$26</definedName>
    <definedName name="_P140016003">'1400'!$D$26</definedName>
    <definedName name="_P140016004">'1400'!$E$26</definedName>
    <definedName name="_P140016005">'1400'!$F$26</definedName>
    <definedName name="_P140017001">'1400'!$B$27</definedName>
    <definedName name="_P140017002">'1400'!$C$27</definedName>
    <definedName name="_P140017003">'1400'!$D$27</definedName>
    <definedName name="_P140017004">'1400'!$E$27</definedName>
    <definedName name="_P140017005">'1400'!$F$27</definedName>
    <definedName name="_P140018001">'1400'!$B$28</definedName>
    <definedName name="_P140018002">'1400'!$C$28</definedName>
    <definedName name="_P140018003">'1400'!$D$28</definedName>
    <definedName name="_P140018004">'1400'!$E$28</definedName>
    <definedName name="_P140018005">'1400'!$F$28</definedName>
    <definedName name="_P140019001">'1400'!$B$29</definedName>
    <definedName name="_P140019002">'1400'!$C$29</definedName>
    <definedName name="_P140019003">'1400'!$D$29</definedName>
    <definedName name="_P140019004">'1400'!$E$29</definedName>
    <definedName name="_P140019005">'1400'!$F$29</definedName>
    <definedName name="_P140019904">'1400'!$E$30</definedName>
    <definedName name="_P140019905">'1400'!$F$30</definedName>
    <definedName name="_P141001001">'1410'!$B$12</definedName>
    <definedName name="_P141001002">'1410'!$C$12</definedName>
    <definedName name="_P141001003">'1410'!$D$12</definedName>
    <definedName name="_P141001004">'1410'!$E$12</definedName>
    <definedName name="_P141001005">'1410'!$F$12</definedName>
    <definedName name="_P141001006">'1410'!$G$12</definedName>
    <definedName name="_P141001007">'1410'!$H$12</definedName>
    <definedName name="_P141001008">'1410'!$J$12</definedName>
    <definedName name="_P141001009">'1410'!$K$12</definedName>
    <definedName name="_P141001010">'1410'!$L$12</definedName>
    <definedName name="_P141001011">'1410'!$M$12</definedName>
    <definedName name="_P141001012">'1410'!$N$12</definedName>
    <definedName name="_P141001013">'1410'!$O$12</definedName>
    <definedName name="_P141002001">'1410'!$B$13</definedName>
    <definedName name="_P141002002">'1410'!$C$13</definedName>
    <definedName name="_P141002003">'1410'!$D$13</definedName>
    <definedName name="_P141002004">'1410'!$E$13</definedName>
    <definedName name="_P141002005">'1410'!$F$13</definedName>
    <definedName name="_P141002006">'1410'!$G$13</definedName>
    <definedName name="_P141002007">'1410'!$H$13</definedName>
    <definedName name="_P141002008">'1410'!$J$13</definedName>
    <definedName name="_P141002009">'1410'!$K$13</definedName>
    <definedName name="_P141002010">'1410'!$L$13</definedName>
    <definedName name="_P141002011">'1410'!$M$13</definedName>
    <definedName name="_P141002012">'1410'!$N$13</definedName>
    <definedName name="_P141002013">'1410'!$O$13</definedName>
    <definedName name="_P141003001">'1410'!$B$14</definedName>
    <definedName name="_P141003002">'1410'!$C$14</definedName>
    <definedName name="_P141003003">'1410'!$D$14</definedName>
    <definedName name="_P141003004">'1410'!$E$14</definedName>
    <definedName name="_P141003005">'1410'!$F$14</definedName>
    <definedName name="_P141003006">'1410'!$G$14</definedName>
    <definedName name="_P141003007">'1410'!$H$14</definedName>
    <definedName name="_P141003008">'1410'!$J$14</definedName>
    <definedName name="_P141003009">'1410'!$K$14</definedName>
    <definedName name="_P141003010">'1410'!$L$14</definedName>
    <definedName name="_P141003011">'1410'!$M$14</definedName>
    <definedName name="_P141003012">'1410'!$N$14</definedName>
    <definedName name="_P141003013">'1410'!$O$14</definedName>
    <definedName name="_P141004001">'1410'!$B$15</definedName>
    <definedName name="_P141004002">'1410'!$C$15</definedName>
    <definedName name="_P141004003">'1410'!$D$15</definedName>
    <definedName name="_P141004004">'1410'!$E$15</definedName>
    <definedName name="_P141004005">'1410'!$F$15</definedName>
    <definedName name="_P141004006">'1410'!$G$15</definedName>
    <definedName name="_P141004007">'1410'!$H$15</definedName>
    <definedName name="_P141004008">'1410'!$J$15</definedName>
    <definedName name="_P141004009">'1410'!$K$15</definedName>
    <definedName name="_P141004010">'1410'!$L$15</definedName>
    <definedName name="_P141004011">'1410'!$M$15</definedName>
    <definedName name="_P141004012">'1410'!$N$15</definedName>
    <definedName name="_P141004013">'1410'!$O$15</definedName>
    <definedName name="_P141005001">'1410'!$B$16</definedName>
    <definedName name="_P141005002">'1410'!$C$16</definedName>
    <definedName name="_P141005003">'1410'!$D$16</definedName>
    <definedName name="_P141005004">'1410'!$E$16</definedName>
    <definedName name="_P141005005">'1410'!$F$16</definedName>
    <definedName name="_P141005006">'1410'!$G$16</definedName>
    <definedName name="_P141005007">'1410'!$H$16</definedName>
    <definedName name="_P141005008">'1410'!$J$16</definedName>
    <definedName name="_P141005009">'1410'!$K$16</definedName>
    <definedName name="_P141005010">'1410'!$L$16</definedName>
    <definedName name="_P141005011">'1410'!$M$16</definedName>
    <definedName name="_P141005012">'1410'!$N$16</definedName>
    <definedName name="_P141005013">'1410'!$O$16</definedName>
    <definedName name="_P141006001">'1410'!$B$17</definedName>
    <definedName name="_P141006002">'1410'!$C$17</definedName>
    <definedName name="_P141006003">'1410'!$D$17</definedName>
    <definedName name="_P141006004">'1410'!$E$17</definedName>
    <definedName name="_P141006005">'1410'!$F$17</definedName>
    <definedName name="_P141006006">'1410'!$G$17</definedName>
    <definedName name="_P141006007">'1410'!$H$17</definedName>
    <definedName name="_P141006008">'1410'!$J$17</definedName>
    <definedName name="_P141006009">'1410'!$K$17</definedName>
    <definedName name="_P141006010">'1410'!$L$17</definedName>
    <definedName name="_P141006011">'1410'!$M$17</definedName>
    <definedName name="_P141006012">'1410'!$N$17</definedName>
    <definedName name="_P141006013">'1410'!$O$17</definedName>
    <definedName name="_P141007001">'1410'!$B$18</definedName>
    <definedName name="_P141007002">'1410'!$C$18</definedName>
    <definedName name="_P141007003">'1410'!$D$18</definedName>
    <definedName name="_P141007004">'1410'!$E$18</definedName>
    <definedName name="_P141007005">'1410'!$F$18</definedName>
    <definedName name="_P141007006">'1410'!$G$18</definedName>
    <definedName name="_P141007007">'1410'!$H$18</definedName>
    <definedName name="_P141007008">'1410'!$J$18</definedName>
    <definedName name="_P141007009">'1410'!$K$18</definedName>
    <definedName name="_P141007010">'1410'!$L$18</definedName>
    <definedName name="_P141007011">'1410'!$M$18</definedName>
    <definedName name="_P141007012">'1410'!$N$18</definedName>
    <definedName name="_P141007013">'1410'!$O$18</definedName>
    <definedName name="_P141008001">'1410'!$B$19</definedName>
    <definedName name="_P141008002">'1410'!$C$19</definedName>
    <definedName name="_P141008003">'1410'!$D$19</definedName>
    <definedName name="_P141008004">'1410'!$E$19</definedName>
    <definedName name="_P141008005">'1410'!$F$19</definedName>
    <definedName name="_P141008006">'1410'!$G$19</definedName>
    <definedName name="_P141008007">'1410'!$H$19</definedName>
    <definedName name="_P141008008">'1410'!$J$19</definedName>
    <definedName name="_P141008009">'1410'!$K$19</definedName>
    <definedName name="_P141008010">'1410'!$L$19</definedName>
    <definedName name="_P141008011">'1410'!$M$19</definedName>
    <definedName name="_P141008012">'1410'!$N$19</definedName>
    <definedName name="_P141008013">'1410'!$O$19</definedName>
    <definedName name="_P141009001">'1410'!$B$20</definedName>
    <definedName name="_P141009002">'1410'!$C$20</definedName>
    <definedName name="_P141009003">'1410'!$D$20</definedName>
    <definedName name="_P141009004">'1410'!$E$20</definedName>
    <definedName name="_P141009005">'1410'!$F$20</definedName>
    <definedName name="_P141009006">'1410'!$G$20</definedName>
    <definedName name="_P141009007">'1410'!$H$20</definedName>
    <definedName name="_P141009008">'1410'!$J$20</definedName>
    <definedName name="_P141009009">'1410'!$K$20</definedName>
    <definedName name="_P141009010">'1410'!$L$20</definedName>
    <definedName name="_P141009011">'1410'!$M$20</definedName>
    <definedName name="_P141009012">'1410'!$N$20</definedName>
    <definedName name="_P141009013">'1410'!$O$20</definedName>
    <definedName name="_P141010001">'1410'!$B$21</definedName>
    <definedName name="_P141010002">'1410'!$C$21</definedName>
    <definedName name="_P141010003">'1410'!$D$21</definedName>
    <definedName name="_P141010004">'1410'!$E$21</definedName>
    <definedName name="_P141010005">'1410'!$F$21</definedName>
    <definedName name="_P141010006">'1410'!$G$21</definedName>
    <definedName name="_P141010007">'1410'!$H$21</definedName>
    <definedName name="_P141010008">'1410'!$J$21</definedName>
    <definedName name="_P141010009">'1410'!$K$21</definedName>
    <definedName name="_P141010010">'1410'!$L$21</definedName>
    <definedName name="_P141010011">'1410'!$M$21</definedName>
    <definedName name="_P141010012">'1410'!$N$21</definedName>
    <definedName name="_P141010013">'1410'!$O$21</definedName>
    <definedName name="_P141011001">'1410'!$B$22</definedName>
    <definedName name="_P141011002">'1410'!$C$22</definedName>
    <definedName name="_P141011003">'1410'!$D$22</definedName>
    <definedName name="_P141011004">'1410'!$E$22</definedName>
    <definedName name="_P141011005">'1410'!$F$22</definedName>
    <definedName name="_P141011006">'1410'!$G$22</definedName>
    <definedName name="_P141011007">'1410'!$H$22</definedName>
    <definedName name="_P141011008">'1410'!$J$22</definedName>
    <definedName name="_P141011009">'1410'!$K$22</definedName>
    <definedName name="_P141011010">'1410'!$L$22</definedName>
    <definedName name="_P141011011">'1410'!$M$22</definedName>
    <definedName name="_P141011012">'1410'!$N$22</definedName>
    <definedName name="_P141011013">'1410'!$O$22</definedName>
    <definedName name="_P141012001">'1410'!$B$23</definedName>
    <definedName name="_P141012002">'1410'!$C$23</definedName>
    <definedName name="_P141012003">'1410'!$D$23</definedName>
    <definedName name="_P141012004">'1410'!$E$23</definedName>
    <definedName name="_P141012005">'1410'!$F$23</definedName>
    <definedName name="_P141012006">'1410'!$G$23</definedName>
    <definedName name="_P141012007">'1410'!$H$23</definedName>
    <definedName name="_P141012008">'1410'!$J$23</definedName>
    <definedName name="_P141012009">'1410'!$K$23</definedName>
    <definedName name="_P141012010">'1410'!$L$23</definedName>
    <definedName name="_P141012011">'1410'!$M$23</definedName>
    <definedName name="_P141012012">'1410'!$N$23</definedName>
    <definedName name="_P141012013">'1410'!$O$23</definedName>
    <definedName name="_P141013001">'1410'!$B$24</definedName>
    <definedName name="_P141013002">'1410'!$C$24</definedName>
    <definedName name="_P141013003">'1410'!$D$24</definedName>
    <definedName name="_P141013004">'1410'!$E$24</definedName>
    <definedName name="_P141013005">'1410'!$F$24</definedName>
    <definedName name="_P141013006">'1410'!$G$24</definedName>
    <definedName name="_P141013007">'1410'!$H$24</definedName>
    <definedName name="_P141013008">'1410'!$J$24</definedName>
    <definedName name="_P141013009">'1410'!$K$24</definedName>
    <definedName name="_P141013010">'1410'!$L$24</definedName>
    <definedName name="_P141013011">'1410'!$M$24</definedName>
    <definedName name="_P141013012">'1410'!$N$24</definedName>
    <definedName name="_P141013013">'1410'!$O$24</definedName>
    <definedName name="_P141014001">'1410'!$B$25</definedName>
    <definedName name="_P141014002">'1410'!$C$25</definedName>
    <definedName name="_P141014003">'1410'!$D$25</definedName>
    <definedName name="_P141014004">'1410'!$E$25</definedName>
    <definedName name="_P141014005">'1410'!$F$25</definedName>
    <definedName name="_P141014006">'1410'!$G$25</definedName>
    <definedName name="_P141014007">'1410'!$H$25</definedName>
    <definedName name="_P141014008">'1410'!$J$25</definedName>
    <definedName name="_P141014009">'1410'!$K$25</definedName>
    <definedName name="_P141014010">'1410'!$L$25</definedName>
    <definedName name="_P141014011">'1410'!$M$25</definedName>
    <definedName name="_P141014012">'1410'!$N$25</definedName>
    <definedName name="_P141014013">'1410'!$O$25</definedName>
    <definedName name="_P141015001">'1410'!$B$26</definedName>
    <definedName name="_P141015002">'1410'!$C$26</definedName>
    <definedName name="_P141015003">'1410'!$D$26</definedName>
    <definedName name="_P141015004">'1410'!$E$26</definedName>
    <definedName name="_P141015005">'1410'!$F$26</definedName>
    <definedName name="_P141015006">'1410'!$G$26</definedName>
    <definedName name="_P141015007">'1410'!$H$26</definedName>
    <definedName name="_P141015008">'1410'!$J$26</definedName>
    <definedName name="_P141015009">'1410'!$K$26</definedName>
    <definedName name="_P141015010">'1410'!$L$26</definedName>
    <definedName name="_P141015011">'1410'!$M$26</definedName>
    <definedName name="_P141015012">'1410'!$N$26</definedName>
    <definedName name="_P141015013">'1410'!$O$26</definedName>
    <definedName name="_P141016001">'1410'!$B$27</definedName>
    <definedName name="_P141016002">'1410'!$C$27</definedName>
    <definedName name="_P141016003">'1410'!$D$27</definedName>
    <definedName name="_P141016004">'1410'!$E$27</definedName>
    <definedName name="_P141016005">'1410'!$F$27</definedName>
    <definedName name="_P141016006">'1410'!$G$27</definedName>
    <definedName name="_P141016007">'1410'!$H$27</definedName>
    <definedName name="_P141016008">'1410'!$J$27</definedName>
    <definedName name="_P141016009">'1410'!$K$27</definedName>
    <definedName name="_P141016010">'1410'!$L$27</definedName>
    <definedName name="_P141016011">'1410'!$M$27</definedName>
    <definedName name="_P141016012">'1410'!$N$27</definedName>
    <definedName name="_P141016013">'1410'!$O$27</definedName>
    <definedName name="_P141017001">'1410'!$B$28</definedName>
    <definedName name="_P141017002">'1410'!$C$28</definedName>
    <definedName name="_P141017003">'1410'!$D$28</definedName>
    <definedName name="_P141017004">'1410'!$E$28</definedName>
    <definedName name="_P141017005">'1410'!$F$28</definedName>
    <definedName name="_P141017006">'1410'!$G$28</definedName>
    <definedName name="_P141017007">'1410'!$H$28</definedName>
    <definedName name="_P141017008">'1410'!$J$28</definedName>
    <definedName name="_P141017009">'1410'!$K$28</definedName>
    <definedName name="_P141017010">'1410'!$L$28</definedName>
    <definedName name="_P141017011">'1410'!$M$28</definedName>
    <definedName name="_P141017012">'1410'!$N$28</definedName>
    <definedName name="_P141017013">'1410'!$O$28</definedName>
    <definedName name="_P141018001">'1410'!$B$29</definedName>
    <definedName name="_P141018002">'1410'!$C$29</definedName>
    <definedName name="_P141018003">'1410'!$D$29</definedName>
    <definedName name="_P141018004">'1410'!$E$29</definedName>
    <definedName name="_P141018005">'1410'!$F$29</definedName>
    <definedName name="_P141018006">'1410'!$G$29</definedName>
    <definedName name="_P141018007">'1410'!$H$29</definedName>
    <definedName name="_P141018008">'1410'!$J$29</definedName>
    <definedName name="_P141018009">'1410'!$K$29</definedName>
    <definedName name="_P141018010">'1410'!$L$29</definedName>
    <definedName name="_P141018011">'1410'!$M$29</definedName>
    <definedName name="_P141018012">'1410'!$N$29</definedName>
    <definedName name="_P141018013">'1410'!$O$29</definedName>
    <definedName name="_P141019906">'1410'!$G$30</definedName>
    <definedName name="_P141019907">'1410'!$H$30</definedName>
    <definedName name="_P141019908">'1410'!$J$30</definedName>
    <definedName name="_P141019909">'1410'!$K$30</definedName>
    <definedName name="_P141019914">'1410'!$I$30</definedName>
    <definedName name="_P150001001">'1500'!$A$12</definedName>
    <definedName name="_P150001002">'1500'!$C$12</definedName>
    <definedName name="_P150001003">'1500'!$D$12</definedName>
    <definedName name="_P150001004">'1500'!$E$12</definedName>
    <definedName name="_P150001005">'1500'!$F$12</definedName>
    <definedName name="_P150001006">'1500'!$G$12</definedName>
    <definedName name="_P150001007">'1500'!$H$12</definedName>
    <definedName name="_P150001008">'1500'!$I$12</definedName>
    <definedName name="_P150001009">'1500'!$J$12</definedName>
    <definedName name="_P150001010">'1500'!$K$12</definedName>
    <definedName name="_P150001011">'1500'!$L$12</definedName>
    <definedName name="_P150002001">'1500'!$A$13</definedName>
    <definedName name="_P150002002">'1500'!$C$13</definedName>
    <definedName name="_P150002003">'1500'!$D$13</definedName>
    <definedName name="_P150002004">'1500'!$E$13</definedName>
    <definedName name="_P150002005">'1500'!$F$13</definedName>
    <definedName name="_P150002006">'1500'!$G$13</definedName>
    <definedName name="_P150002007">'1500'!$H$13</definedName>
    <definedName name="_P150002008">'1500'!$I$13</definedName>
    <definedName name="_P150002009">'1500'!$J$13</definedName>
    <definedName name="_P150002010">'1500'!$K$13</definedName>
    <definedName name="_P150002011">'1500'!$L$13</definedName>
    <definedName name="_P150003001">'1500'!$A$14</definedName>
    <definedName name="_P150003002">'1500'!$C$14</definedName>
    <definedName name="_P150003003">'1500'!$D$14</definedName>
    <definedName name="_P150003004">'1500'!$E$14</definedName>
    <definedName name="_P150003005">'1500'!$F$14</definedName>
    <definedName name="_P150003006">'1500'!$G$14</definedName>
    <definedName name="_P150003007">'1500'!$H$14</definedName>
    <definedName name="_P150003008">'1500'!$I$14</definedName>
    <definedName name="_P150003009">'1500'!$J$14</definedName>
    <definedName name="_P150003010">'1500'!$K$14</definedName>
    <definedName name="_P150003011">'1500'!$L$14</definedName>
    <definedName name="_P150004001">'1500'!$A$15</definedName>
    <definedName name="_P150004002">'1500'!$C$15</definedName>
    <definedName name="_P150004003">'1500'!$D$15</definedName>
    <definedName name="_P150004004">'1500'!$E$15</definedName>
    <definedName name="_P150004005">'1500'!$F$15</definedName>
    <definedName name="_P150004006">'1500'!$G$15</definedName>
    <definedName name="_P150004007">'1500'!$H$15</definedName>
    <definedName name="_P150004008">'1500'!$I$15</definedName>
    <definedName name="_P150004009">'1500'!$J$15</definedName>
    <definedName name="_P150004010">'1500'!$K$15</definedName>
    <definedName name="_P150004011">'1500'!$L$15</definedName>
    <definedName name="_P150005001">'1500'!$A$16</definedName>
    <definedName name="_P150005002">'1500'!$C$16</definedName>
    <definedName name="_P150005003">'1500'!$D$16</definedName>
    <definedName name="_P150005004">'1500'!$E$16</definedName>
    <definedName name="_P150005005">'1500'!$F$16</definedName>
    <definedName name="_P150005006">'1500'!$G$16</definedName>
    <definedName name="_P150005007">'1500'!$H$16</definedName>
    <definedName name="_P150005008">'1500'!$I$16</definedName>
    <definedName name="_P150005009">'1500'!$J$16</definedName>
    <definedName name="_P150005010">'1500'!$K$16</definedName>
    <definedName name="_P150005011">'1500'!$L$16</definedName>
    <definedName name="_P150006001">'1500'!$A$17</definedName>
    <definedName name="_P150006002">'1500'!$C$17</definedName>
    <definedName name="_P150006003">'1500'!$D$17</definedName>
    <definedName name="_P150006004">'1500'!$E$17</definedName>
    <definedName name="_P150006005">'1500'!$F$17</definedName>
    <definedName name="_P150006006">'1500'!$G$17</definedName>
    <definedName name="_P150006007">'1500'!$H$17</definedName>
    <definedName name="_P150006008">'1500'!$I$17</definedName>
    <definedName name="_P150006009">'1500'!$J$17</definedName>
    <definedName name="_P150006010">'1500'!$K$17</definedName>
    <definedName name="_P150006011">'1500'!$L$17</definedName>
    <definedName name="_P150007001">'1500'!$A$18</definedName>
    <definedName name="_P150007002">'1500'!$C$18</definedName>
    <definedName name="_P150007003">'1500'!$D$18</definedName>
    <definedName name="_P150007004">'1500'!$E$18</definedName>
    <definedName name="_P150007005">'1500'!$F$18</definedName>
    <definedName name="_P150007006">'1500'!$G$18</definedName>
    <definedName name="_P150007007">'1500'!$H$18</definedName>
    <definedName name="_P150007008">'1500'!$I$18</definedName>
    <definedName name="_P150007009">'1500'!$J$18</definedName>
    <definedName name="_P150007010">'1500'!$K$18</definedName>
    <definedName name="_P150007011">'1500'!$L$18</definedName>
    <definedName name="_P150008001">'1500'!$A$19</definedName>
    <definedName name="_P150008002">'1500'!$C$19</definedName>
    <definedName name="_P150008003">'1500'!$D$19</definedName>
    <definedName name="_P150008004">'1500'!$E$19</definedName>
    <definedName name="_P150008005">'1500'!$F$19</definedName>
    <definedName name="_P150008006">'1500'!$G$19</definedName>
    <definedName name="_P150008007">'1500'!$H$19</definedName>
    <definedName name="_P150008008">'1500'!$I$19</definedName>
    <definedName name="_P150008009">'1500'!$J$19</definedName>
    <definedName name="_P150008010">'1500'!$K$19</definedName>
    <definedName name="_P150008011">'1500'!$L$19</definedName>
    <definedName name="_P150009903">'1500'!$D$20</definedName>
    <definedName name="_P150009904">'1500'!$E$20</definedName>
    <definedName name="_P150009905">'1500'!$F$20</definedName>
    <definedName name="_P150009906">'1500'!$G$20</definedName>
    <definedName name="_P150009907">'1500'!$H$20</definedName>
    <definedName name="_P150009908">'1500'!$I$20</definedName>
    <definedName name="_P150009909">'1500'!$J$20</definedName>
    <definedName name="_P150009910">'1500'!$K$20</definedName>
    <definedName name="_P150009911">'1500'!$L$20</definedName>
    <definedName name="_P150011001">'1500'!$A$22</definedName>
    <definedName name="_P150011002">'1500'!$C$22</definedName>
    <definedName name="_P150011003">'1500'!$D$22</definedName>
    <definedName name="_P150011004">'1500'!$E$22</definedName>
    <definedName name="_P150011005">'1500'!$F$22</definedName>
    <definedName name="_P150011006">'1500'!$G$22</definedName>
    <definedName name="_P150011007">'1500'!$H$22</definedName>
    <definedName name="_P150011008">'1500'!$I$22</definedName>
    <definedName name="_P150011009">'1500'!$J$22</definedName>
    <definedName name="_P150011010">'1500'!$K$22</definedName>
    <definedName name="_P150011011">'1500'!$L$22</definedName>
    <definedName name="_P150012001">'1500'!$A$23</definedName>
    <definedName name="_P150012002">'1500'!$C$23</definedName>
    <definedName name="_P150012003">'1500'!$D$23</definedName>
    <definedName name="_P150012004">'1500'!$E$23</definedName>
    <definedName name="_P150012005">'1500'!$F$23</definedName>
    <definedName name="_P150012006">'1500'!$G$23</definedName>
    <definedName name="_P150012007">'1500'!$H$23</definedName>
    <definedName name="_P150012008">'1500'!$I$23</definedName>
    <definedName name="_P150012009">'1500'!$J$23</definedName>
    <definedName name="_P150012010">'1500'!$K$23</definedName>
    <definedName name="_P150012011">'1500'!$L$23</definedName>
    <definedName name="_P150013001">'1500'!$A$24</definedName>
    <definedName name="_P150013002">'1500'!$C$24</definedName>
    <definedName name="_P150013003">'1500'!$D$24</definedName>
    <definedName name="_P150013004">'1500'!$E$24</definedName>
    <definedName name="_P150013005">'1500'!$F$24</definedName>
    <definedName name="_P150013006">'1500'!$G$24</definedName>
    <definedName name="_P150013007">'1500'!$H$24</definedName>
    <definedName name="_P150013008">'1500'!$I$24</definedName>
    <definedName name="_P150013009">'1500'!$J$24</definedName>
    <definedName name="_P150013010">'1500'!$K$24</definedName>
    <definedName name="_P150013011">'1500'!$L$24</definedName>
    <definedName name="_P150014001">'1500'!$A$25</definedName>
    <definedName name="_P150014002">'1500'!$C$25</definedName>
    <definedName name="_P150014003">'1500'!$D$25</definedName>
    <definedName name="_P150014004">'1500'!$E$25</definedName>
    <definedName name="_P150014005">'1500'!$F$25</definedName>
    <definedName name="_P150014006">'1500'!$G$25</definedName>
    <definedName name="_P150014007">'1500'!$H$25</definedName>
    <definedName name="_P150014008">'1500'!$I$25</definedName>
    <definedName name="_P150014009">'1500'!$J$25</definedName>
    <definedName name="_P150014010">'1500'!$K$25</definedName>
    <definedName name="_P150014011">'1500'!$L$25</definedName>
    <definedName name="_P150015001">'1500'!$A$26</definedName>
    <definedName name="_P150015002">'1500'!$C$26</definedName>
    <definedName name="_P150015003">'1500'!$D$26</definedName>
    <definedName name="_P150015004">'1500'!$E$26</definedName>
    <definedName name="_P150015005">'1500'!$F$26</definedName>
    <definedName name="_P150015006">'1500'!$G$26</definedName>
    <definedName name="_P150015007">'1500'!$H$26</definedName>
    <definedName name="_P150015008">'1500'!$I$26</definedName>
    <definedName name="_P150015009">'1500'!$J$26</definedName>
    <definedName name="_P150015010">'1500'!$K$26</definedName>
    <definedName name="_P150015011">'1500'!$L$26</definedName>
    <definedName name="_P150016001">'1500'!$A$27</definedName>
    <definedName name="_P150016002">'1500'!$C$27</definedName>
    <definedName name="_P150016003">'1500'!$D$27</definedName>
    <definedName name="_P150016004">'1500'!$E$27</definedName>
    <definedName name="_P150016005">'1500'!$F$27</definedName>
    <definedName name="_P150016006">'1500'!$G$27</definedName>
    <definedName name="_P150016007">'1500'!$H$27</definedName>
    <definedName name="_P150016008">'1500'!$I$27</definedName>
    <definedName name="_P150016009">'1500'!$J$27</definedName>
    <definedName name="_P150016010">'1500'!$K$27</definedName>
    <definedName name="_P150016011">'1500'!$L$27</definedName>
    <definedName name="_P150017001">'1500'!$A$28</definedName>
    <definedName name="_P150017002">'1500'!$C$28</definedName>
    <definedName name="_P150017003">'1500'!$D$28</definedName>
    <definedName name="_P150017004">'1500'!$E$28</definedName>
    <definedName name="_P150017005">'1500'!$F$28</definedName>
    <definedName name="_P150017006">'1500'!$G$28</definedName>
    <definedName name="_P150017007">'1500'!$H$28</definedName>
    <definedName name="_P150017008">'1500'!$I$28</definedName>
    <definedName name="_P150017009">'1500'!$J$28</definedName>
    <definedName name="_P150017010">'1500'!$K$28</definedName>
    <definedName name="_P150017011">'1500'!$L$28</definedName>
    <definedName name="_P150018001">'1500'!$A$29</definedName>
    <definedName name="_P150018002">'1500'!$C$29</definedName>
    <definedName name="_P150018003">'1500'!$D$29</definedName>
    <definedName name="_P150018004">'1500'!$E$29</definedName>
    <definedName name="_P150018005">'1500'!$F$29</definedName>
    <definedName name="_P150018006">'1500'!$G$29</definedName>
    <definedName name="_P150018007">'1500'!$H$29</definedName>
    <definedName name="_P150018008">'1500'!$I$29</definedName>
    <definedName name="_P150018009">'1500'!$J$29</definedName>
    <definedName name="_P150018010">'1500'!$K$29</definedName>
    <definedName name="_P150018011">'1500'!$L$29</definedName>
    <definedName name="_P150019003">'1500'!$D$30</definedName>
    <definedName name="_P150019004">'1500'!$E$30</definedName>
    <definedName name="_P150019005">'1500'!$F$30</definedName>
    <definedName name="_P150019006">'1500'!$G$30</definedName>
    <definedName name="_P150019007">'1500'!$H$30</definedName>
    <definedName name="_P150019008">'1500'!$I$30</definedName>
    <definedName name="_P150019009">'1500'!$J$30</definedName>
    <definedName name="_P150019010">'1500'!$K$30</definedName>
    <definedName name="_P150019011">'1500'!$L$30</definedName>
    <definedName name="_P150019903">'1500'!$D$31</definedName>
    <definedName name="_P150019904">'1500'!$E$31</definedName>
    <definedName name="_P150019905">'1500'!$F$31</definedName>
    <definedName name="_P150019906">'1500'!$G$31</definedName>
    <definedName name="_P150019907">'1500'!$H$31</definedName>
    <definedName name="_P150019908">'1500'!$I$31</definedName>
    <definedName name="_P150019909">'1500'!$J$31</definedName>
    <definedName name="_P150019910">'1500'!$K$31</definedName>
    <definedName name="_P150019911">'1500'!$L$31</definedName>
    <definedName name="_P1610.101001">'1610.1'!$D$13</definedName>
    <definedName name="_P1610.101002">'1610.1'!$E$13</definedName>
    <definedName name="_P1610.101003">'1610.1'!$F$13</definedName>
    <definedName name="_P1610.101004">'1610.1'!$G$13</definedName>
    <definedName name="_P1610.101005">'1610.1'!$H$13</definedName>
    <definedName name="_P1610.102001">'1610.1'!$D$14</definedName>
    <definedName name="_P1610.102002">'1610.1'!$E$14</definedName>
    <definedName name="_P1610.102003">'1610.1'!$F$14</definedName>
    <definedName name="_P1610.102004">'1610.1'!$G$14</definedName>
    <definedName name="_P1610.102005">'1610.1'!$H$14</definedName>
    <definedName name="_P1610.103001">'1610.1'!$D$16</definedName>
    <definedName name="_P1610.103002">'1610.1'!$E$16</definedName>
    <definedName name="_P1610.103003">'1610.1'!$F$16</definedName>
    <definedName name="_P1610.103004">'1610.1'!$G$16</definedName>
    <definedName name="_P1610.103005">'1610.1'!$H$16</definedName>
    <definedName name="_P1610.104001">'1610.1'!$D$17</definedName>
    <definedName name="_P1610.104002">'1610.1'!$E$17</definedName>
    <definedName name="_P1610.104003">'1610.1'!$F$17</definedName>
    <definedName name="_P1610.104004">'1610.1'!$G$17</definedName>
    <definedName name="_P1610.104005">'1610.1'!$H$17</definedName>
    <definedName name="_P1610.105001">'1610.1'!$D$18</definedName>
    <definedName name="_P1610.105002">'1610.1'!$E$18</definedName>
    <definedName name="_P1610.105003">'1610.1'!$F$18</definedName>
    <definedName name="_P1610.105004">'1610.1'!$G$18</definedName>
    <definedName name="_P1610.105005">'1610.1'!$H$18</definedName>
    <definedName name="_P1610.109901">'1610.1'!$D$19</definedName>
    <definedName name="_P1610.109902">'1610.1'!$E$19</definedName>
    <definedName name="_P1610.109903">'1610.1'!$F$19</definedName>
    <definedName name="_P1610.109904">'1610.1'!$G$19</definedName>
    <definedName name="_P1610.109905">'1610.1'!$H$19</definedName>
    <definedName name="_P1610.110001">'1610.1'!$D$22</definedName>
    <definedName name="_P1610.110002">'1610.1'!$E$22</definedName>
    <definedName name="_P1610.110003">'1610.1'!$F$22</definedName>
    <definedName name="_P1610.110004">'1610.1'!$G$22</definedName>
    <definedName name="_P1610.110005">'1610.1'!$H$22</definedName>
    <definedName name="_P1610.111001">'1610.1'!$D$23</definedName>
    <definedName name="_P1610.111002">'1610.1'!$E$23</definedName>
    <definedName name="_P1610.111003">'1610.1'!$F$23</definedName>
    <definedName name="_P1610.111004">'1610.1'!$G$23</definedName>
    <definedName name="_P1610.111005">'1610.1'!$H$23</definedName>
    <definedName name="_P1610.112001">'1610.1'!$D$24</definedName>
    <definedName name="_P1610.112002">'1610.1'!$E$24</definedName>
    <definedName name="_P1610.112003">'1610.1'!$F$24</definedName>
    <definedName name="_P1610.112004">'1610.1'!$G$24</definedName>
    <definedName name="_P1610.112005">'1610.1'!$H$24</definedName>
    <definedName name="_P1610.113001">'1610.1'!$D$25</definedName>
    <definedName name="_P1610.113002">'1610.1'!$E$25</definedName>
    <definedName name="_P1610.113003">'1610.1'!$F$25</definedName>
    <definedName name="_P1610.113004">'1610.1'!$G$25</definedName>
    <definedName name="_P1610.113005">'1610.1'!$H$25</definedName>
    <definedName name="_P1610.114001">'1610.1'!$D$27</definedName>
    <definedName name="_P1610.114002">'1610.1'!$E$27</definedName>
    <definedName name="_P1610.114003">'1610.1'!$F$27</definedName>
    <definedName name="_P1610.114004">'1610.1'!$G$27</definedName>
    <definedName name="_P1610.114005">'1610.1'!$H$27</definedName>
    <definedName name="_P1610.119901">'1610.1'!$D$28</definedName>
    <definedName name="_P1610.119902">'1610.1'!$E$28</definedName>
    <definedName name="_P1610.119903">'1610.1'!$F$28</definedName>
    <definedName name="_P1610.119904">'1610.1'!$G$28</definedName>
    <definedName name="_P1610.119905">'1610.1'!$H$28</definedName>
    <definedName name="_P1610.120001">'1610.1'!$D$31</definedName>
    <definedName name="_P1610.120002">'1610.1'!$E$31</definedName>
    <definedName name="_P1610.120003">'1610.1'!$F$31</definedName>
    <definedName name="_P1610.120004">'1610.1'!$G$31</definedName>
    <definedName name="_P1610.120005">'1610.1'!$H$31</definedName>
    <definedName name="_P1610.121001">'1610.1'!$D$32</definedName>
    <definedName name="_P1610.121002">'1610.1'!$E$32</definedName>
    <definedName name="_P1610.121003">'1610.1'!$F$32</definedName>
    <definedName name="_P1610.121004">'1610.1'!$G$32</definedName>
    <definedName name="_P1610.121005">'1610.1'!$H$32</definedName>
    <definedName name="_P1610.122001">'1610.1'!$D$33</definedName>
    <definedName name="_P1610.122002">'1610.1'!$E$33</definedName>
    <definedName name="_P1610.122003">'1610.1'!$F$33</definedName>
    <definedName name="_P1610.122004">'1610.1'!$G$33</definedName>
    <definedName name="_P1610.122005">'1610.1'!$H$33</definedName>
    <definedName name="_P1610.123001">'1610.1'!$D$35</definedName>
    <definedName name="_P1610.123002">'1610.1'!$E$35</definedName>
    <definedName name="_P1610.123003">'1610.1'!$F$35</definedName>
    <definedName name="_P1610.123004">'1610.1'!$G$35</definedName>
    <definedName name="_P1610.123005">'1610.1'!$H$35</definedName>
    <definedName name="_P1610.124001">'1610.1'!$D$37</definedName>
    <definedName name="_P1610.124002">'1610.1'!$E$37</definedName>
    <definedName name="_P1610.124003">'1610.1'!$F$37</definedName>
    <definedName name="_P1610.124004">'1610.1'!$G$37</definedName>
    <definedName name="_P1610.124005">'1610.1'!$H$37</definedName>
    <definedName name="_P1610.125001">'1610.1'!$D$38</definedName>
    <definedName name="_P1610.125002">'1610.1'!$E$38</definedName>
    <definedName name="_P1610.125003">'1610.1'!$F$38</definedName>
    <definedName name="_P1610.125004">'1610.1'!$G$38</definedName>
    <definedName name="_P1610.125005">'1610.1'!$H$38</definedName>
    <definedName name="_P1610.129901">'1610.1'!$D$39</definedName>
    <definedName name="_P1610.129902">'1610.1'!$E$39</definedName>
    <definedName name="_P1610.129903">'1610.1'!$F$39</definedName>
    <definedName name="_P1610.129904">'1610.1'!$G$39</definedName>
    <definedName name="_P1610.129905">'1610.1'!$H$39</definedName>
    <definedName name="_P1610.139901">'1610.1'!$D$40</definedName>
    <definedName name="_P1610.139902">'1610.1'!$E$40</definedName>
    <definedName name="_P1610.139903">'1610.1'!$F$40</definedName>
    <definedName name="_P1610.139904">'1610.1'!$G$40</definedName>
    <definedName name="_P1610.139905">'1610.1'!$H$40</definedName>
    <definedName name="_P1610.201002">'1610.2'!$D$12</definedName>
    <definedName name="_P1610.201003">'1610.2'!$E$12</definedName>
    <definedName name="_P1610.201004">'1610.2'!$F$12</definedName>
    <definedName name="_P1610.201005">'1610.2'!$G$12</definedName>
    <definedName name="_P1610.202002">'1610.2'!$D$13</definedName>
    <definedName name="_P1610.202003">'1610.2'!$E$13</definedName>
    <definedName name="_P1610.202004">'1610.2'!$F$13</definedName>
    <definedName name="_P1610.202005">'1610.2'!$G$13</definedName>
    <definedName name="_P1610.203002">'1610.2'!$D$14</definedName>
    <definedName name="_P1610.203003">'1610.2'!$E$14</definedName>
    <definedName name="_P1610.203004">'1610.2'!$F$14</definedName>
    <definedName name="_P1610.203005">'1610.2'!$G$14</definedName>
    <definedName name="_P1610.204002">'1610.2'!$D$15</definedName>
    <definedName name="_P1610.204003">'1610.2'!$E$15</definedName>
    <definedName name="_P1610.204004">'1610.2'!$F$15</definedName>
    <definedName name="_P1610.204005">'1610.2'!$G$15</definedName>
    <definedName name="_P1610.205002">'1610.2'!$D$16</definedName>
    <definedName name="_P1610.205003">'1610.2'!$E$16</definedName>
    <definedName name="_P1610.205004">'1610.2'!$F$16</definedName>
    <definedName name="_P1610.205005">'1610.2'!$G$16</definedName>
    <definedName name="_P1610.206002">'1610.2'!$D$17</definedName>
    <definedName name="_P1610.206003">'1610.2'!$E$17</definedName>
    <definedName name="_P1610.206004">'1610.2'!$F$17</definedName>
    <definedName name="_P1610.206005">'1610.2'!$G$17</definedName>
    <definedName name="_P1610.209902">'1610.2'!$D$18</definedName>
    <definedName name="_P1610.209903">'1610.2'!$E$18</definedName>
    <definedName name="_P1610.209904">'1610.2'!$F$18</definedName>
    <definedName name="_P1610.209905">'1610.2'!$G$18</definedName>
    <definedName name="_P1610.211002">'1610.2'!$D$23</definedName>
    <definedName name="_P1610.211003">'1610.2'!$E$23</definedName>
    <definedName name="_P1610.211004">'1610.2'!$F$23</definedName>
    <definedName name="_P1610.211005">'1610.2'!$G$23</definedName>
    <definedName name="_P1610.212002">'1610.2'!$D$24</definedName>
    <definedName name="_P1610.212003">'1610.2'!$E$24</definedName>
    <definedName name="_P1610.212004">'1610.2'!$F$24</definedName>
    <definedName name="_P1610.212005">'1610.2'!$G$24</definedName>
    <definedName name="_P1610.213002">'1610.2'!$D$25</definedName>
    <definedName name="_P1610.213003">'1610.2'!$E$25</definedName>
    <definedName name="_P1610.213004">'1610.2'!$F$25</definedName>
    <definedName name="_P1610.213005">'1610.2'!$G$25</definedName>
    <definedName name="_P1610.214002">'1610.2'!$D$26</definedName>
    <definedName name="_P1610.214003">'1610.2'!$E$26</definedName>
    <definedName name="_P1610.214004">'1610.2'!$F$26</definedName>
    <definedName name="_P1610.214005">'1610.2'!$G$26</definedName>
    <definedName name="_P1610.215002">'1610.2'!$D$27</definedName>
    <definedName name="_P1610.215003">'1610.2'!$E$27</definedName>
    <definedName name="_P1610.215004">'1610.2'!$F$27</definedName>
    <definedName name="_P1610.215005">'1610.2'!$G$27</definedName>
    <definedName name="_P1610.216002">'1610.2'!$D$28</definedName>
    <definedName name="_P1610.216003">'1610.2'!$E$28</definedName>
    <definedName name="_P1610.216004">'1610.2'!$F$28</definedName>
    <definedName name="_P1610.216005">'1610.2'!$G$28</definedName>
    <definedName name="_P1610.219902">'1610.2'!$D$29</definedName>
    <definedName name="_P1610.219903">'1610.2'!$E$29</definedName>
    <definedName name="_P1610.219904">'1610.2'!$F$29</definedName>
    <definedName name="_P1610.219905">'1610.2'!$G$29</definedName>
    <definedName name="_P1610.221006">'1610.2'!$B$34</definedName>
    <definedName name="_P1610.221007">'1610.2'!$C$34</definedName>
    <definedName name="_P1610.221008">'1610.2'!$E$34</definedName>
    <definedName name="_P1610.221009">'1610.2'!$G$34</definedName>
    <definedName name="_P1610.222006">'1610.2'!$B$35</definedName>
    <definedName name="_P1610.222007">'1610.2'!$C$35</definedName>
    <definedName name="_P1610.222008">'1610.2'!$E$35</definedName>
    <definedName name="_P1610.222009">'1610.2'!$G$35</definedName>
    <definedName name="_P1610.223006">'1610.2'!$B$36</definedName>
    <definedName name="_P1610.223007">'1610.2'!$C$36</definedName>
    <definedName name="_P1610.223008">'1610.2'!$E$36</definedName>
    <definedName name="_P1610.223009">'1610.2'!$G$36</definedName>
    <definedName name="_P1610.224006">'1610.2'!$B$37</definedName>
    <definedName name="_P1610.224007">'1610.2'!$C$37</definedName>
    <definedName name="_P1610.224008">'1610.2'!$E$37</definedName>
    <definedName name="_P1610.224009">'1610.2'!$G$37</definedName>
    <definedName name="_P1610.225006">'1610.2'!$B$38</definedName>
    <definedName name="_P1610.225007">'1610.2'!$C$38</definedName>
    <definedName name="_P1610.225008">'1610.2'!$E$38</definedName>
    <definedName name="_P1610.225009">'1610.2'!$G$38</definedName>
    <definedName name="_P1610.311001">'1610.3'!$D$11</definedName>
    <definedName name="_P1610.311002">'1610.3'!$E$11</definedName>
    <definedName name="_P1610.311003">'1610.3'!$F$11</definedName>
    <definedName name="_P1610.311004">'1610.3'!$G$11</definedName>
    <definedName name="_P1610.312001">'1610.3'!$D$12</definedName>
    <definedName name="_P1610.312002">'1610.3'!$E$12</definedName>
    <definedName name="_P1610.312003">'1610.3'!$F$12</definedName>
    <definedName name="_P1610.312004">'1610.3'!$G$12</definedName>
    <definedName name="_P1610.313001">'1610.3'!$D$13</definedName>
    <definedName name="_P1610.313002">'1610.3'!$E$13</definedName>
    <definedName name="_P1610.313003">'1610.3'!$F$13</definedName>
    <definedName name="_P1610.313004">'1610.3'!$G$13</definedName>
    <definedName name="_P1610.314001">'1610.3'!$D$14</definedName>
    <definedName name="_P1610.314002">'1610.3'!$E$14</definedName>
    <definedName name="_P1610.314003">'1610.3'!$F$14</definedName>
    <definedName name="_P1610.314004">'1610.3'!$G$14</definedName>
    <definedName name="_P1610.315001">'1610.3'!$D$15</definedName>
    <definedName name="_P1610.315002">'1610.3'!$E$15</definedName>
    <definedName name="_P1610.315003">'1610.3'!$F$15</definedName>
    <definedName name="_P1610.315004">'1610.3'!$G$15</definedName>
    <definedName name="_P1610.319901">'1610.3'!$D$16</definedName>
    <definedName name="_P1610.319902">'1610.3'!$E$16</definedName>
    <definedName name="_P1610.319903">'1610.3'!$F$16</definedName>
    <definedName name="_P1610.319904">'1610.3'!$G$16</definedName>
    <definedName name="_P1610.321001">'1610.3'!$D$18</definedName>
    <definedName name="_P1610.321002">'1610.3'!$E$18</definedName>
    <definedName name="_P1610.321003">'1610.3'!$F$18</definedName>
    <definedName name="_P1610.321004">'1610.3'!$G$18</definedName>
    <definedName name="_P1610.322001">'1610.3'!$D$19</definedName>
    <definedName name="_P1610.322002">'1610.3'!$E$19</definedName>
    <definedName name="_P1610.322003">'1610.3'!$F$19</definedName>
    <definedName name="_P1610.322004">'1610.3'!$G$19</definedName>
    <definedName name="_P1610.323001">'1610.3'!$D$20</definedName>
    <definedName name="_P1610.323002">'1610.3'!$E$20</definedName>
    <definedName name="_P1610.323003">'1610.3'!$F$20</definedName>
    <definedName name="_P1610.323004">'1610.3'!$G$20</definedName>
    <definedName name="_P1610.324001">'1610.3'!$D$21</definedName>
    <definedName name="_P1610.324002">'1610.3'!$E$21</definedName>
    <definedName name="_P1610.324003">'1610.3'!$F$21</definedName>
    <definedName name="_P1610.324004">'1610.3'!$G$21</definedName>
    <definedName name="_P1610.329901">'1610.3'!$D$22</definedName>
    <definedName name="_P1610.329902">'1610.3'!$E$22</definedName>
    <definedName name="_P1610.329903">'1610.3'!$F$22</definedName>
    <definedName name="_P1610.329904">'1610.3'!$G$22</definedName>
    <definedName name="_P1610.331001">'1610.3'!$D$24</definedName>
    <definedName name="_P1610.331002">'1610.3'!$E$24</definedName>
    <definedName name="_P1610.331003">'1610.3'!$F$24</definedName>
    <definedName name="_P1610.331004">'1610.3'!$G$24</definedName>
    <definedName name="_P1610.332001">'1610.3'!$D$25</definedName>
    <definedName name="_P1610.332002">'1610.3'!$E$25</definedName>
    <definedName name="_P1610.332003">'1610.3'!$F$25</definedName>
    <definedName name="_P1610.332004">'1610.3'!$G$25</definedName>
    <definedName name="_P1610.333001">'1610.3'!$D$26</definedName>
    <definedName name="_P1610.333002">'1610.3'!$E$26</definedName>
    <definedName name="_P1610.333003">'1610.3'!$F$26</definedName>
    <definedName name="_P1610.333004">'1610.3'!$G$26</definedName>
    <definedName name="_P1610.334001">'1610.3'!$D$27</definedName>
    <definedName name="_P1610.334002">'1610.3'!$E$27</definedName>
    <definedName name="_P1610.334003">'1610.3'!$F$27</definedName>
    <definedName name="_P1610.334004">'1610.3'!$G$27</definedName>
    <definedName name="_P1610.339901">'1610.3'!$D$28</definedName>
    <definedName name="_P1610.339902">'1610.3'!$E$28</definedName>
    <definedName name="_P1610.339903">'1610.3'!$F$28</definedName>
    <definedName name="_P1610.339904">'1610.3'!$G$28</definedName>
    <definedName name="_P1610.349901">'1610.3'!$D$30</definedName>
    <definedName name="_P1610.349902">'1610.3'!$E$30</definedName>
    <definedName name="_P1610.349903">'1610.3'!$F$30</definedName>
    <definedName name="_P1610.349904">'1610.3'!$G$30</definedName>
    <definedName name="_P1610.350001">'1610.3'!$D$32</definedName>
    <definedName name="_P1610.350002">'1610.3'!$E$32</definedName>
    <definedName name="_P1610.350003">'1610.3'!$F$32</definedName>
    <definedName name="_P1610.350004">'1610.3'!$G$32</definedName>
    <definedName name="_P1610.369901">'1610.3'!$D$34</definedName>
    <definedName name="_P1610.369902">'1610.3'!$E$34</definedName>
    <definedName name="_P1610.369903">'1610.3'!$F$34</definedName>
    <definedName name="_P1610.369904">'1610.3'!$G$34</definedName>
    <definedName name="_P161002001">'1610'!$D$14</definedName>
    <definedName name="_P161002002">'1610'!$E$14</definedName>
    <definedName name="_P161002003">'1610'!$F$14</definedName>
    <definedName name="_P161003001">'1610'!$D$16</definedName>
    <definedName name="_P161003002">'1610'!$E$16</definedName>
    <definedName name="_P161003003">'1610'!$F$16</definedName>
    <definedName name="_P161004001">'1610'!$D$17</definedName>
    <definedName name="_P161004002">'1610'!$E$17</definedName>
    <definedName name="_P161004003">'1610'!$F$17</definedName>
    <definedName name="_P161004901">'1610'!$D$18</definedName>
    <definedName name="_P161004902">'1610'!$E$18</definedName>
    <definedName name="_P161004903">'1610'!$F$18</definedName>
    <definedName name="_P161005001">'1610'!$D$21</definedName>
    <definedName name="_P161005002">'1610'!$E$21</definedName>
    <definedName name="_P161005003">'1610'!$F$21</definedName>
    <definedName name="_P161006001">'1610'!$D$22</definedName>
    <definedName name="_P161006002">'1610'!$E$22</definedName>
    <definedName name="_P161006003">'1610'!$F$22</definedName>
    <definedName name="_P161007001">'1610'!$D$23</definedName>
    <definedName name="_P161007002">'1610'!$E$23</definedName>
    <definedName name="_P161007003">'1610'!$F$23</definedName>
    <definedName name="_P161008001">'1610'!$D$24</definedName>
    <definedName name="_P161008002">'1610'!$E$24</definedName>
    <definedName name="_P161008003">'1610'!$F$24</definedName>
    <definedName name="_P161009001">'1610'!$D$25</definedName>
    <definedName name="_P161009002">'1610'!$E$25</definedName>
    <definedName name="_P161009003">'1610'!$F$25</definedName>
    <definedName name="_P161009901">'1610'!$D$26</definedName>
    <definedName name="_P161009902">'1610'!$E$26</definedName>
    <definedName name="_P161009903">'1610'!$F$26</definedName>
    <definedName name="_P161011001">'1610'!$D$29</definedName>
    <definedName name="_P161011002">'1610'!$E$29</definedName>
    <definedName name="_P161011003">'1610'!$F$29</definedName>
    <definedName name="_P161012001">'1610'!$D$30</definedName>
    <definedName name="_P161012002">'1610'!$E$30</definedName>
    <definedName name="_P161012003">'1610'!$F$30</definedName>
    <definedName name="_P161013001">'1610'!$D$31</definedName>
    <definedName name="_P161013002">'1610'!$E$31</definedName>
    <definedName name="_P161013003">'1610'!$F$31</definedName>
    <definedName name="_P161014001">'1610'!$D$32</definedName>
    <definedName name="_P161014002">'1610'!$E$32</definedName>
    <definedName name="_P161014003">'1610'!$F$32</definedName>
    <definedName name="_P161015001">'1610'!$D$33</definedName>
    <definedName name="_P161015002">'1610'!$E$33</definedName>
    <definedName name="_P161015003">'1610'!$F$33</definedName>
    <definedName name="_P161019901">'1610'!$D$34</definedName>
    <definedName name="_P161019902">'1610'!$E$34</definedName>
    <definedName name="_P161019903">'1610'!$F$34</definedName>
    <definedName name="_P161021001">'1610'!$D$36</definedName>
    <definedName name="_P161021002">'1610'!$E$36</definedName>
    <definedName name="_P161021003">'1610'!$F$36</definedName>
    <definedName name="_P161022001">'1610'!$D$37</definedName>
    <definedName name="_P161022002">'1610'!$E$37</definedName>
    <definedName name="_P161022003">'1610'!$F$37</definedName>
    <definedName name="_P161023001">'1610'!$D$38</definedName>
    <definedName name="_P161023002">'1610'!$E$38</definedName>
    <definedName name="_P161023003">'1610'!$F$38</definedName>
    <definedName name="_P161024001">'1610'!$D$39</definedName>
    <definedName name="_P161024002">'1610'!$E$39</definedName>
    <definedName name="_P161024003">'1610'!$F$39</definedName>
    <definedName name="_P161029901">'1610'!$D$40</definedName>
    <definedName name="_P161029902">'1610'!$E$40</definedName>
    <definedName name="_P161029903">'1610'!$F$40</definedName>
    <definedName name="_P161031001">'1610'!$D$42</definedName>
    <definedName name="_P161031002">'1610'!$E$42</definedName>
    <definedName name="_P161031003">'1610'!$F$42</definedName>
    <definedName name="_P161032001">'1610'!$D$43</definedName>
    <definedName name="_P161032002">'1610'!$E$43</definedName>
    <definedName name="_P161032003">'1610'!$F$43</definedName>
    <definedName name="_P161033001">'1610'!$D$44</definedName>
    <definedName name="_P161033002">'1610'!$E$44</definedName>
    <definedName name="_P161033003">'1610'!$F$44</definedName>
    <definedName name="_P161034001">'1610'!$D$45</definedName>
    <definedName name="_P161034002">'1610'!$E$45</definedName>
    <definedName name="_P161034003">'1610'!$F$45</definedName>
    <definedName name="_P161039901">'1610'!$D$46</definedName>
    <definedName name="_P161039902">'1610'!$E$46</definedName>
    <definedName name="_P161039903">'1610'!$F$46</definedName>
    <definedName name="_P161049901">'1610'!$D$47</definedName>
    <definedName name="_P161049902">'1610'!$E$47</definedName>
    <definedName name="_P161049903">'1610'!$F$47</definedName>
    <definedName name="_P161059901">'1610'!$D$49</definedName>
    <definedName name="_P161059902">'1610'!$E$49</definedName>
    <definedName name="_P161059903">'1610'!$F$49</definedName>
    <definedName name="_P161065001">'1610'!$D$51</definedName>
    <definedName name="_P161065002">'1610'!$E$51</definedName>
    <definedName name="_P161065003">'1610'!$F$51</definedName>
    <definedName name="_P161069901">'1610'!$D$53</definedName>
    <definedName name="_P161069902">'1610'!$E$53</definedName>
    <definedName name="_P161069903">'1610'!$F$53</definedName>
    <definedName name="_P1625010">'1625'!$B$57</definedName>
    <definedName name="_P162501001">'1625'!$A$13</definedName>
    <definedName name="_P162501002">'1625'!$D$13</definedName>
    <definedName name="_P162501003">'1625'!$E$13</definedName>
    <definedName name="_P162501004">'1625'!$F$13</definedName>
    <definedName name="_P162501005">'1625'!$G$13</definedName>
    <definedName name="_P162501006">'1625'!$H$13</definedName>
    <definedName name="_P162501007">'1625'!$I$13</definedName>
    <definedName name="_P162501008">'1625'!$J$13</definedName>
    <definedName name="_P162501009">'1625'!$K$13</definedName>
    <definedName name="_P162501010">'1625'!$L$13</definedName>
    <definedName name="_P162501020">'1625'!$D$57</definedName>
    <definedName name="_P162501021">'1625'!$E$57</definedName>
    <definedName name="_P162501022">'1625'!$F$57</definedName>
    <definedName name="_P162501023">'1625'!$G$57</definedName>
    <definedName name="_P162501024">'1625'!$H$57</definedName>
    <definedName name="_P162501025">'1625'!$I$57</definedName>
    <definedName name="_P162501026">'1625'!$J$57</definedName>
    <definedName name="_P162501027">'1625'!$K$57</definedName>
    <definedName name="_P162501028">'1625'!$L$57</definedName>
    <definedName name="_P1625020">'1625'!$B$58</definedName>
    <definedName name="_P162502001">'1625'!$A$14</definedName>
    <definedName name="_P162502002">'1625'!$D$14</definedName>
    <definedName name="_P162502003">'1625'!$E$14</definedName>
    <definedName name="_P162502004">'1625'!$F$14</definedName>
    <definedName name="_P162502005">'1625'!$G$14</definedName>
    <definedName name="_P162502006">'1625'!$H$14</definedName>
    <definedName name="_P162502007">'1625'!$I$14</definedName>
    <definedName name="_P162502008">'1625'!$J$14</definedName>
    <definedName name="_P162502009">'1625'!$K$14</definedName>
    <definedName name="_P162502010">'1625'!$L$14</definedName>
    <definedName name="_P162502020">'1625'!$D$58</definedName>
    <definedName name="_P162502021">'1625'!$E$58</definedName>
    <definedName name="_P162502022">'1625'!$F$58</definedName>
    <definedName name="_P162502023">'1625'!$G$58</definedName>
    <definedName name="_P162502024">'1625'!$H$58</definedName>
    <definedName name="_P162502025">'1625'!$I$58</definedName>
    <definedName name="_P162502026">'1625'!$J$58</definedName>
    <definedName name="_P162502027">'1625'!$K$58</definedName>
    <definedName name="_P162502028">'1625'!$L$58</definedName>
    <definedName name="_P1625030">'1625'!$B$59</definedName>
    <definedName name="_P162503001">'1625'!$A$15</definedName>
    <definedName name="_P162503002">'1625'!$D$15</definedName>
    <definedName name="_P162503003">'1625'!$E$15</definedName>
    <definedName name="_P162503004">'1625'!$F$15</definedName>
    <definedName name="_P162503005">'1625'!$G$15</definedName>
    <definedName name="_P162503006">'1625'!$H$15</definedName>
    <definedName name="_P162503007">'1625'!$I$15</definedName>
    <definedName name="_P162503008">'1625'!$J$15</definedName>
    <definedName name="_P162503009">'1625'!$K$15</definedName>
    <definedName name="_P162503010">'1625'!$L$15</definedName>
    <definedName name="_P162503020">'1625'!$D$59</definedName>
    <definedName name="_P162503021">'1625'!$E$59</definedName>
    <definedName name="_P162503022">'1625'!$F$59</definedName>
    <definedName name="_P162503023">'1625'!$G$59</definedName>
    <definedName name="_P162503024">'1625'!$H$59</definedName>
    <definedName name="_P162503025">'1625'!$I$59</definedName>
    <definedName name="_P162503026">'1625'!$J$59</definedName>
    <definedName name="_P162503027">'1625'!$K$59</definedName>
    <definedName name="_P162503028">'1625'!$L$59</definedName>
    <definedName name="_P1625040">'1625'!$B$60</definedName>
    <definedName name="_P162504001">'1625'!$A$16</definedName>
    <definedName name="_P162504002">'1625'!$D$16</definedName>
    <definedName name="_P162504003">'1625'!$E$16</definedName>
    <definedName name="_P162504004">'1625'!$F$16</definedName>
    <definedName name="_P162504005">'1625'!$G$16</definedName>
    <definedName name="_P162504006">'1625'!$H$16</definedName>
    <definedName name="_P162504007">'1625'!$I$16</definedName>
    <definedName name="_P162504008">'1625'!$J$16</definedName>
    <definedName name="_P162504009">'1625'!$K$16</definedName>
    <definedName name="_P162504010">'1625'!$L$16</definedName>
    <definedName name="_P162504020">'1625'!$D$60</definedName>
    <definedName name="_P162504021">'1625'!$E$60</definedName>
    <definedName name="_P162504022">'1625'!$F$60</definedName>
    <definedName name="_P162504023">'1625'!$G$60</definedName>
    <definedName name="_P162504024">'1625'!$H$60</definedName>
    <definedName name="_P162504025">'1625'!$I$60</definedName>
    <definedName name="_P162504026">'1625'!$J$60</definedName>
    <definedName name="_P162504027">'1625'!$K$60</definedName>
    <definedName name="_P162504028">'1625'!$L$60</definedName>
    <definedName name="_P1625050">'1625'!$B$61</definedName>
    <definedName name="_P162505001">'1625'!$A$17</definedName>
    <definedName name="_P162505002">'1625'!$D$17</definedName>
    <definedName name="_P162505003">'1625'!$E$17</definedName>
    <definedName name="_P162505004">'1625'!$F$17</definedName>
    <definedName name="_P162505005">'1625'!$G$17</definedName>
    <definedName name="_P162505006">'1625'!$H$17</definedName>
    <definedName name="_P162505007">'1625'!$I$17</definedName>
    <definedName name="_P162505008">'1625'!$J$17</definedName>
    <definedName name="_P162505009">'1625'!$K$17</definedName>
    <definedName name="_P162505010">'1625'!$L$17</definedName>
    <definedName name="_P162505020">'1625'!$D$61</definedName>
    <definedName name="_P162505021">'1625'!$E$61</definedName>
    <definedName name="_P162505022">'1625'!$F$61</definedName>
    <definedName name="_P162505023">'1625'!$G$61</definedName>
    <definedName name="_P162505024">'1625'!$H$61</definedName>
    <definedName name="_P162505025">'1625'!$I$61</definedName>
    <definedName name="_P162505026">'1625'!$J$61</definedName>
    <definedName name="_P162505027">'1625'!$K$61</definedName>
    <definedName name="_P162505028">'1625'!$L$61</definedName>
    <definedName name="_P1625060">'1625'!$B$62</definedName>
    <definedName name="_P162506001">'1625'!$A$18</definedName>
    <definedName name="_P162506002">'1625'!$D$18</definedName>
    <definedName name="_P162506003">'1625'!$E$18</definedName>
    <definedName name="_P162506004">'1625'!$F$18</definedName>
    <definedName name="_P162506005">'1625'!$G$18</definedName>
    <definedName name="_P162506006">'1625'!$H$18</definedName>
    <definedName name="_P162506007">'1625'!$I$18</definedName>
    <definedName name="_P162506008">'1625'!$J$18</definedName>
    <definedName name="_P162506009">'1625'!$K$18</definedName>
    <definedName name="_P162506010">'1625'!$L$18</definedName>
    <definedName name="_P162506020">'1625'!$D$62</definedName>
    <definedName name="_P162506021">'1625'!$E$62</definedName>
    <definedName name="_P162506022">'1625'!$F$62</definedName>
    <definedName name="_P162506023">'1625'!$G$62</definedName>
    <definedName name="_P162506024">'1625'!$H$62</definedName>
    <definedName name="_P162506025">'1625'!$I$62</definedName>
    <definedName name="_P162506026">'1625'!$J$62</definedName>
    <definedName name="_P162506027">'1625'!$K$62</definedName>
    <definedName name="_P162506028">'1625'!$L$62</definedName>
    <definedName name="_P1625070">'1625'!$B$63</definedName>
    <definedName name="_P162507001">'1625'!$A$19</definedName>
    <definedName name="_P162507002">'1625'!$D$19</definedName>
    <definedName name="_P162507003">'1625'!$E$19</definedName>
    <definedName name="_P162507004">'1625'!$F$19</definedName>
    <definedName name="_P162507005">'1625'!$G$19</definedName>
    <definedName name="_P162507006">'1625'!$H$19</definedName>
    <definedName name="_P162507007">'1625'!$I$19</definedName>
    <definedName name="_P162507008">'1625'!$J$19</definedName>
    <definedName name="_P162507009">'1625'!$K$19</definedName>
    <definedName name="_P162507010">'1625'!$L$19</definedName>
    <definedName name="_P162507020">'1625'!$D$63</definedName>
    <definedName name="_P162507021">'1625'!$E$63</definedName>
    <definedName name="_P162507022">'1625'!$F$63</definedName>
    <definedName name="_P162507023">'1625'!$G$63</definedName>
    <definedName name="_P162507024">'1625'!$H$63</definedName>
    <definedName name="_P162507025">'1625'!$I$63</definedName>
    <definedName name="_P162507026">'1625'!$J$63</definedName>
    <definedName name="_P162507027">'1625'!$K$63</definedName>
    <definedName name="_P162507028">'1625'!$L$63</definedName>
    <definedName name="_P1625080">'1625'!$B$64</definedName>
    <definedName name="_P162508001">'1625'!$A$20</definedName>
    <definedName name="_P162508002">'1625'!$D$20</definedName>
    <definedName name="_P162508003">'1625'!$E$20</definedName>
    <definedName name="_P162508004">'1625'!$F$20</definedName>
    <definedName name="_P162508005">'1625'!$G$20</definedName>
    <definedName name="_P162508006">'1625'!$H$20</definedName>
    <definedName name="_P162508007">'1625'!$I$20</definedName>
    <definedName name="_P162508008">'1625'!$J$20</definedName>
    <definedName name="_P162508009">'1625'!$K$20</definedName>
    <definedName name="_P162508010">'1625'!$L$20</definedName>
    <definedName name="_P162508020">'1625'!$D$64</definedName>
    <definedName name="_P162508021">'1625'!$E$64</definedName>
    <definedName name="_P162508022">'1625'!$F$64</definedName>
    <definedName name="_P162508023">'1625'!$G$64</definedName>
    <definedName name="_P162508024">'1625'!$H$64</definedName>
    <definedName name="_P162508025">'1625'!$I$64</definedName>
    <definedName name="_P162508026">'1625'!$J$64</definedName>
    <definedName name="_P162508027">'1625'!$K$64</definedName>
    <definedName name="_P162508028">'1625'!$L$64</definedName>
    <definedName name="_P1625090">'1625'!$B$65</definedName>
    <definedName name="_P162509001">'1625'!$A$21</definedName>
    <definedName name="_P162509002">'1625'!$D$21</definedName>
    <definedName name="_P162509003">'1625'!$E$21</definedName>
    <definedName name="_P162509004">'1625'!$F$21</definedName>
    <definedName name="_P162509005">'1625'!$G$21</definedName>
    <definedName name="_P162509006">'1625'!$H$21</definedName>
    <definedName name="_P162509007">'1625'!$I$21</definedName>
    <definedName name="_P162509008">'1625'!$J$21</definedName>
    <definedName name="_P162509009">'1625'!$K$21</definedName>
    <definedName name="_P162509010">'1625'!$L$21</definedName>
    <definedName name="_P162509020">'1625'!$D$65</definedName>
    <definedName name="_P162509021">'1625'!$E$65</definedName>
    <definedName name="_P162509022">'1625'!$F$65</definedName>
    <definedName name="_P162509023">'1625'!$G$65</definedName>
    <definedName name="_P162509024">'1625'!$H$65</definedName>
    <definedName name="_P162509025">'1625'!$I$65</definedName>
    <definedName name="_P162509026">'1625'!$J$65</definedName>
    <definedName name="_P162509027">'1625'!$K$65</definedName>
    <definedName name="_P162509028">'1625'!$L$65</definedName>
    <definedName name="_P1625100">'1625'!$B$66</definedName>
    <definedName name="_P162510001">'1625'!$A$22</definedName>
    <definedName name="_P162510002">'1625'!$D$22</definedName>
    <definedName name="_P162510003">'1625'!$E$22</definedName>
    <definedName name="_P162510004">'1625'!$F$22</definedName>
    <definedName name="_P162510005">'1625'!$G$22</definedName>
    <definedName name="_P162510006">'1625'!$H$22</definedName>
    <definedName name="_P162510007">'1625'!$I$22</definedName>
    <definedName name="_P162510008">'1625'!$J$22</definedName>
    <definedName name="_P162510009">'1625'!$K$22</definedName>
    <definedName name="_P162510010">'1625'!$L$22</definedName>
    <definedName name="_P162510020">'1625'!$D$66</definedName>
    <definedName name="_P162510021">'1625'!$E$66</definedName>
    <definedName name="_P162510022">'1625'!$F$66</definedName>
    <definedName name="_P162510023">'1625'!$G$66</definedName>
    <definedName name="_P162510024">'1625'!$H$66</definedName>
    <definedName name="_P162510025">'1625'!$I$66</definedName>
    <definedName name="_P162510026">'1625'!$J$66</definedName>
    <definedName name="_P162510027">'1625'!$K$66</definedName>
    <definedName name="_P162510028">'1625'!$L$66</definedName>
    <definedName name="_P1625110">'1625'!$B$67</definedName>
    <definedName name="_P162511001">'1625'!$A$23</definedName>
    <definedName name="_P162511002">'1625'!$D$23</definedName>
    <definedName name="_P162511003">'1625'!$E$23</definedName>
    <definedName name="_P162511004">'1625'!$F$23</definedName>
    <definedName name="_P162511005">'1625'!$G$23</definedName>
    <definedName name="_P162511006">'1625'!$H$23</definedName>
    <definedName name="_P162511007">'1625'!$I$23</definedName>
    <definedName name="_P162511008">'1625'!$J$23</definedName>
    <definedName name="_P162511009">'1625'!$K$23</definedName>
    <definedName name="_P162511010">'1625'!$L$23</definedName>
    <definedName name="_P162511020">'1625'!$D$67</definedName>
    <definedName name="_P162511021">'1625'!$E$67</definedName>
    <definedName name="_P162511022">'1625'!$F$67</definedName>
    <definedName name="_P162511023">'1625'!$G$67</definedName>
    <definedName name="_P162511024">'1625'!$H$67</definedName>
    <definedName name="_P162511025">'1625'!$I$67</definedName>
    <definedName name="_P162511026">'1625'!$J$67</definedName>
    <definedName name="_P162511027">'1625'!$K$67</definedName>
    <definedName name="_P162511028">'1625'!$L$67</definedName>
    <definedName name="_P1625120">'1625'!$B$68</definedName>
    <definedName name="_P162512001">'1625'!$A$24</definedName>
    <definedName name="_P162512002">'1625'!$D$24</definedName>
    <definedName name="_P162512003">'1625'!$E$24</definedName>
    <definedName name="_P162512004">'1625'!$F$24</definedName>
    <definedName name="_P162512005">'1625'!$G$24</definedName>
    <definedName name="_P162512006">'1625'!$H$24</definedName>
    <definedName name="_P162512007">'1625'!$I$24</definedName>
    <definedName name="_P162512008">'1625'!$J$24</definedName>
    <definedName name="_P162512009">'1625'!$K$24</definedName>
    <definedName name="_P162512010">'1625'!$L$24</definedName>
    <definedName name="_P162512020">'1625'!$D$68</definedName>
    <definedName name="_P162512021">'1625'!$E$68</definedName>
    <definedName name="_P162512022">'1625'!$F$68</definedName>
    <definedName name="_P162512023">'1625'!$G$68</definedName>
    <definedName name="_P162512024">'1625'!$H$68</definedName>
    <definedName name="_P162512025">'1625'!$I$68</definedName>
    <definedName name="_P162512026">'1625'!$J$68</definedName>
    <definedName name="_P162512027">'1625'!$K$68</definedName>
    <definedName name="_P162512028">'1625'!$L$68</definedName>
    <definedName name="_P1625130">'1625'!$B$69</definedName>
    <definedName name="_P162513001">'1625'!$A$25</definedName>
    <definedName name="_P162513002">'1625'!$D$25</definedName>
    <definedName name="_P162513003">'1625'!$E$25</definedName>
    <definedName name="_P162513004">'1625'!$F$25</definedName>
    <definedName name="_P162513005">'1625'!$G$25</definedName>
    <definedName name="_P162513006">'1625'!$H$25</definedName>
    <definedName name="_P162513007">'1625'!$I$25</definedName>
    <definedName name="_P162513008">'1625'!$J$25</definedName>
    <definedName name="_P162513009">'1625'!$K$25</definedName>
    <definedName name="_P162513010">'1625'!$L$25</definedName>
    <definedName name="_P162513020">'1625'!$D$69</definedName>
    <definedName name="_P162513021">'1625'!$E$69</definedName>
    <definedName name="_P162513022">'1625'!$F$69</definedName>
    <definedName name="_P162513023">'1625'!$G$69</definedName>
    <definedName name="_P162513024">'1625'!$H$69</definedName>
    <definedName name="_P162513025">'1625'!$I$69</definedName>
    <definedName name="_P162513026">'1625'!$J$69</definedName>
    <definedName name="_P162513027">'1625'!$K$69</definedName>
    <definedName name="_P162513028">'1625'!$L$69</definedName>
    <definedName name="_P1625140">'1625'!$B$70</definedName>
    <definedName name="_P162514001">'1625'!$A$26</definedName>
    <definedName name="_P162514002">'1625'!$D$26</definedName>
    <definedName name="_P162514003">'1625'!$E$26</definedName>
    <definedName name="_P162514004">'1625'!$F$26</definedName>
    <definedName name="_P162514005">'1625'!$G$26</definedName>
    <definedName name="_P162514006">'1625'!$H$26</definedName>
    <definedName name="_P162514007">'1625'!$I$26</definedName>
    <definedName name="_P162514008">'1625'!$J$26</definedName>
    <definedName name="_P162514009">'1625'!$K$26</definedName>
    <definedName name="_P162514010">'1625'!$L$26</definedName>
    <definedName name="_P162514020">'1625'!$D$70</definedName>
    <definedName name="_P162514021">'1625'!$E$70</definedName>
    <definedName name="_P162514022">'1625'!$F$70</definedName>
    <definedName name="_P162514023">'1625'!$G$70</definedName>
    <definedName name="_P162514024">'1625'!$H$70</definedName>
    <definedName name="_P162514025">'1625'!$I$70</definedName>
    <definedName name="_P162514026">'1625'!$J$70</definedName>
    <definedName name="_P162514027">'1625'!$K$70</definedName>
    <definedName name="_P162514028">'1625'!$L$70</definedName>
    <definedName name="_P1625150">'1625'!$B$71</definedName>
    <definedName name="_P162515001">'1625'!$A$27</definedName>
    <definedName name="_P162515002">'1625'!$D$27</definedName>
    <definedName name="_P162515003">'1625'!$E$27</definedName>
    <definedName name="_P162515004">'1625'!$F$27</definedName>
    <definedName name="_P162515005">'1625'!$G$27</definedName>
    <definedName name="_P162515006">'1625'!$H$27</definedName>
    <definedName name="_P162515007">'1625'!$I$27</definedName>
    <definedName name="_P162515008">'1625'!$J$27</definedName>
    <definedName name="_P162515009">'1625'!$K$27</definedName>
    <definedName name="_P162515010">'1625'!$L$27</definedName>
    <definedName name="_P162515020">'1625'!$D$71</definedName>
    <definedName name="_P162515021">'1625'!$E$71</definedName>
    <definedName name="_P162515022">'1625'!$F$71</definedName>
    <definedName name="_P162515023">'1625'!$G$71</definedName>
    <definedName name="_P162515024">'1625'!$H$71</definedName>
    <definedName name="_P162515025">'1625'!$I$71</definedName>
    <definedName name="_P162515026">'1625'!$J$71</definedName>
    <definedName name="_P162515027">'1625'!$K$71</definedName>
    <definedName name="_P162515028">'1625'!$L$71</definedName>
    <definedName name="_P1625160">'1625'!$B$72</definedName>
    <definedName name="_P162516001">'1625'!$A$28</definedName>
    <definedName name="_P162516002">'1625'!$D$28</definedName>
    <definedName name="_P162516003">'1625'!$E$28</definedName>
    <definedName name="_P162516004">'1625'!$F$28</definedName>
    <definedName name="_P162516005">'1625'!$G$28</definedName>
    <definedName name="_P162516006">'1625'!$H$28</definedName>
    <definedName name="_P162516007">'1625'!$I$28</definedName>
    <definedName name="_P162516008">'1625'!$J$28</definedName>
    <definedName name="_P162516009">'1625'!$K$28</definedName>
    <definedName name="_P162516010">'1625'!$L$28</definedName>
    <definedName name="_P162516020">'1625'!$D$72</definedName>
    <definedName name="_P162516021">'1625'!$E$72</definedName>
    <definedName name="_P162516022">'1625'!$F$72</definedName>
    <definedName name="_P162516023">'1625'!$G$72</definedName>
    <definedName name="_P162516024">'1625'!$H$72</definedName>
    <definedName name="_P162516025">'1625'!$I$72</definedName>
    <definedName name="_P162516026">'1625'!$J$72</definedName>
    <definedName name="_P162516027">'1625'!$K$72</definedName>
    <definedName name="_P162516028">'1625'!$L$72</definedName>
    <definedName name="_P1625170">'1625'!$B$73</definedName>
    <definedName name="_P162517001">'1625'!$A$29</definedName>
    <definedName name="_P162517002">'1625'!$D$29</definedName>
    <definedName name="_P162517003">'1625'!$E$29</definedName>
    <definedName name="_P162517004">'1625'!$F$29</definedName>
    <definedName name="_P162517005">'1625'!$G$29</definedName>
    <definedName name="_P162517006">'1625'!$H$29</definedName>
    <definedName name="_P162517007">'1625'!$I$29</definedName>
    <definedName name="_P162517008">'1625'!$J$29</definedName>
    <definedName name="_P162517009">'1625'!$K$29</definedName>
    <definedName name="_P162517010">'1625'!$L$29</definedName>
    <definedName name="_P162517020">'1625'!$D$73</definedName>
    <definedName name="_P162517021">'1625'!$E$73</definedName>
    <definedName name="_P162517022">'1625'!$F$73</definedName>
    <definedName name="_P162517023">'1625'!$G$73</definedName>
    <definedName name="_P162517024">'1625'!$H$73</definedName>
    <definedName name="_P162517025">'1625'!$I$73</definedName>
    <definedName name="_P162517026">'1625'!$J$73</definedName>
    <definedName name="_P162517027">'1625'!$K$73</definedName>
    <definedName name="_P162517028">'1625'!$L$73</definedName>
    <definedName name="_P1625180">'1625'!$B$74</definedName>
    <definedName name="_P162518001">'1625'!$A$30</definedName>
    <definedName name="_P162518002">'1625'!$D$30</definedName>
    <definedName name="_P162518003">'1625'!$E$30</definedName>
    <definedName name="_P162518004">'1625'!$F$30</definedName>
    <definedName name="_P162518005">'1625'!$G$30</definedName>
    <definedName name="_P162518006">'1625'!$H$30</definedName>
    <definedName name="_P162518007">'1625'!$I$30</definedName>
    <definedName name="_P162518008">'1625'!$J$30</definedName>
    <definedName name="_P162518009">'1625'!$K$30</definedName>
    <definedName name="_P162518010">'1625'!$L$30</definedName>
    <definedName name="_P162518020">'1625'!$D$74</definedName>
    <definedName name="_P162518021">'1625'!$E$74</definedName>
    <definedName name="_P162518022">'1625'!$F$74</definedName>
    <definedName name="_P162518023">'1625'!$G$74</definedName>
    <definedName name="_P162518024">'1625'!$H$74</definedName>
    <definedName name="_P162518025">'1625'!$I$74</definedName>
    <definedName name="_P162518026">'1625'!$J$74</definedName>
    <definedName name="_P162518027">'1625'!$K$74</definedName>
    <definedName name="_P162518028">'1625'!$L$74</definedName>
    <definedName name="_P1625190">'1625'!$B$75</definedName>
    <definedName name="_P162519001">'1625'!$A$31</definedName>
    <definedName name="_P162519002">'1625'!$D$31</definedName>
    <definedName name="_P162519003">'1625'!$E$31</definedName>
    <definedName name="_P162519004">'1625'!$F$31</definedName>
    <definedName name="_P162519005">'1625'!$G$31</definedName>
    <definedName name="_P162519006">'1625'!$H$31</definedName>
    <definedName name="_P162519007">'1625'!$I$31</definedName>
    <definedName name="_P162519008">'1625'!$J$31</definedName>
    <definedName name="_P162519009">'1625'!$K$31</definedName>
    <definedName name="_P162519010">'1625'!$L$31</definedName>
    <definedName name="_P162519020">'1625'!$D$75</definedName>
    <definedName name="_P162519021">'1625'!$E$75</definedName>
    <definedName name="_P162519022">'1625'!$F$75</definedName>
    <definedName name="_P162519023">'1625'!$G$75</definedName>
    <definedName name="_P162519024">'1625'!$H$75</definedName>
    <definedName name="_P162519025">'1625'!$I$75</definedName>
    <definedName name="_P162519026">'1625'!$J$75</definedName>
    <definedName name="_P162519027">'1625'!$K$75</definedName>
    <definedName name="_P162519028">'1625'!$L$75</definedName>
    <definedName name="_P1625200">'1625'!$B$76</definedName>
    <definedName name="_P162520001">'1625'!$A$32</definedName>
    <definedName name="_P162520002">'1625'!$D$32</definedName>
    <definedName name="_P162520003">'1625'!$E$32</definedName>
    <definedName name="_P162520004">'1625'!$F$32</definedName>
    <definedName name="_P162520005">'1625'!$G$32</definedName>
    <definedName name="_P162520006">'1625'!$H$32</definedName>
    <definedName name="_P162520007">'1625'!$I$32</definedName>
    <definedName name="_P162520008">'1625'!$J$32</definedName>
    <definedName name="_P162520009">'1625'!$K$32</definedName>
    <definedName name="_P162520010">'1625'!$L$32</definedName>
    <definedName name="_P162520020">'1625'!$D$76</definedName>
    <definedName name="_P162520021">'1625'!$E$76</definedName>
    <definedName name="_P162520022">'1625'!$F$76</definedName>
    <definedName name="_P162520023">'1625'!$G$76</definedName>
    <definedName name="_P162520024">'1625'!$H$76</definedName>
    <definedName name="_P162520025">'1625'!$I$76</definedName>
    <definedName name="_P162520026">'1625'!$J$76</definedName>
    <definedName name="_P162520027">'1625'!$K$76</definedName>
    <definedName name="_P162520028">'1625'!$L$76</definedName>
    <definedName name="_P1625210">'1625'!$B$77</definedName>
    <definedName name="_P162521001">'1625'!$A$33</definedName>
    <definedName name="_P162521002">'1625'!$D$33</definedName>
    <definedName name="_P162521003">'1625'!$E$33</definedName>
    <definedName name="_P162521004">'1625'!$F$33</definedName>
    <definedName name="_P162521005">'1625'!$G$33</definedName>
    <definedName name="_P162521006">'1625'!$H$33</definedName>
    <definedName name="_P162521007">'1625'!$I$33</definedName>
    <definedName name="_P162521008">'1625'!$J$33</definedName>
    <definedName name="_P162521009">'1625'!$K$33</definedName>
    <definedName name="_P162521010">'1625'!$L$33</definedName>
    <definedName name="_P162521020">'1625'!$D$77</definedName>
    <definedName name="_P162521021">'1625'!$E$77</definedName>
    <definedName name="_P162521022">'1625'!$F$77</definedName>
    <definedName name="_P162521023">'1625'!$G$77</definedName>
    <definedName name="_P162521024">'1625'!$H$77</definedName>
    <definedName name="_P162521025">'1625'!$I$77</definedName>
    <definedName name="_P162521026">'1625'!$J$77</definedName>
    <definedName name="_P162521027">'1625'!$K$77</definedName>
    <definedName name="_P162521028">'1625'!$L$77</definedName>
    <definedName name="_P1625220">'1625'!$B$78</definedName>
    <definedName name="_P162522001">'1625'!$A$34</definedName>
    <definedName name="_P162522002">'1625'!$D$34</definedName>
    <definedName name="_P162522003">'1625'!$E$34</definedName>
    <definedName name="_P162522004">'1625'!$F$34</definedName>
    <definedName name="_P162522005">'1625'!$G$34</definedName>
    <definedName name="_P162522006">'1625'!$H$34</definedName>
    <definedName name="_P162522007">'1625'!$I$34</definedName>
    <definedName name="_P162522008">'1625'!$J$34</definedName>
    <definedName name="_P162522009">'1625'!$K$34</definedName>
    <definedName name="_P162522010">'1625'!$L$34</definedName>
    <definedName name="_P162522020">'1625'!$D$78</definedName>
    <definedName name="_P162522021">'1625'!$E$78</definedName>
    <definedName name="_P162522022">'1625'!$F$78</definedName>
    <definedName name="_P162522023">'1625'!$G$78</definedName>
    <definedName name="_P162522024">'1625'!$H$78</definedName>
    <definedName name="_P162522025">'1625'!$I$78</definedName>
    <definedName name="_P162522026">'1625'!$J$78</definedName>
    <definedName name="_P162522027">'1625'!$K$78</definedName>
    <definedName name="_P162522028">'1625'!$L$78</definedName>
    <definedName name="_P1625230">'1625'!$B$79</definedName>
    <definedName name="_P162523001">'1625'!$A$35</definedName>
    <definedName name="_P162523002">'1625'!$D$35</definedName>
    <definedName name="_P162523003">'1625'!$E$35</definedName>
    <definedName name="_P162523004">'1625'!$F$35</definedName>
    <definedName name="_P162523005">'1625'!$G$35</definedName>
    <definedName name="_P162523006">'1625'!$H$35</definedName>
    <definedName name="_P162523007">'1625'!$I$35</definedName>
    <definedName name="_P162523008">'1625'!$J$35</definedName>
    <definedName name="_P162523009">'1625'!$K$35</definedName>
    <definedName name="_P162523010">'1625'!$L$35</definedName>
    <definedName name="_P162523020">'1625'!$D$79</definedName>
    <definedName name="_P162523021">'1625'!$E$79</definedName>
    <definedName name="_P162523022">'1625'!$F$79</definedName>
    <definedName name="_P162523023">'1625'!$G$79</definedName>
    <definedName name="_P162523024">'1625'!$H$79</definedName>
    <definedName name="_P162523025">'1625'!$I$79</definedName>
    <definedName name="_P162523026">'1625'!$J$79</definedName>
    <definedName name="_P162523027">'1625'!$K$79</definedName>
    <definedName name="_P162523028">'1625'!$L$79</definedName>
    <definedName name="_P1625240">'1625'!$B$80</definedName>
    <definedName name="_P162524001">'1625'!$A$36</definedName>
    <definedName name="_P162524002">'1625'!$D$36</definedName>
    <definedName name="_P162524003">'1625'!$E$36</definedName>
    <definedName name="_P162524004">'1625'!$F$36</definedName>
    <definedName name="_P162524005">'1625'!$G$36</definedName>
    <definedName name="_P162524006">'1625'!$H$36</definedName>
    <definedName name="_P162524007">'1625'!$I$36</definedName>
    <definedName name="_P162524008">'1625'!$J$36</definedName>
    <definedName name="_P162524009">'1625'!$K$36</definedName>
    <definedName name="_P162524010">'1625'!$L$36</definedName>
    <definedName name="_P162524020">'1625'!$D$80</definedName>
    <definedName name="_P162524021">'1625'!$E$80</definedName>
    <definedName name="_P162524022">'1625'!$F$80</definedName>
    <definedName name="_P162524023">'1625'!$G$80</definedName>
    <definedName name="_P162524024">'1625'!$H$80</definedName>
    <definedName name="_P162524025">'1625'!$I$80</definedName>
    <definedName name="_P162524026">'1625'!$J$80</definedName>
    <definedName name="_P162524027">'1625'!$K$80</definedName>
    <definedName name="_P162524028">'1625'!$L$80</definedName>
    <definedName name="_P1625250">'1625'!$B$81</definedName>
    <definedName name="_P162525001">'1625'!$A$37</definedName>
    <definedName name="_P162525002">'1625'!$D$37</definedName>
    <definedName name="_P162525003">'1625'!$E$37</definedName>
    <definedName name="_P162525004">'1625'!$F$37</definedName>
    <definedName name="_P162525005">'1625'!$G$37</definedName>
    <definedName name="_P162525006">'1625'!$H$37</definedName>
    <definedName name="_P162525007">'1625'!$I$37</definedName>
    <definedName name="_P162525008">'1625'!$J$37</definedName>
    <definedName name="_P162525009">'1625'!$K$37</definedName>
    <definedName name="_P162525010">'1625'!$L$37</definedName>
    <definedName name="_P162525020">'1625'!$D$81</definedName>
    <definedName name="_P162525021">'1625'!$E$81</definedName>
    <definedName name="_P162525022">'1625'!$F$81</definedName>
    <definedName name="_P162525023">'1625'!$G$81</definedName>
    <definedName name="_P162525024">'1625'!$H$81</definedName>
    <definedName name="_P162525025">'1625'!$I$81</definedName>
    <definedName name="_P162525026">'1625'!$J$81</definedName>
    <definedName name="_P162525027">'1625'!$K$81</definedName>
    <definedName name="_P162525028">'1625'!$L$81</definedName>
    <definedName name="_P162529903">'1625'!$E$38</definedName>
    <definedName name="_P162529904">'1625'!$F$38</definedName>
    <definedName name="_P162529905">'1625'!$G$38</definedName>
    <definedName name="_P162529906">'1625'!$H$38</definedName>
    <definedName name="_P162529907">'1625'!$I$38</definedName>
    <definedName name="_P162529908">'1625'!$J$38</definedName>
    <definedName name="_P162529909">'1625'!$K$38</definedName>
    <definedName name="_P162529910">'1625'!$L$38</definedName>
    <definedName name="_P162529923">'1625'!$G$82</definedName>
    <definedName name="_P162529924">'1625'!$H$82</definedName>
    <definedName name="_P162529925">'1625'!$I$82</definedName>
    <definedName name="_P162529926">'1625'!$J$82</definedName>
    <definedName name="_P162529927">'1625'!$K$82</definedName>
    <definedName name="_P162529928">'1625'!$L$82</definedName>
    <definedName name="_P163001001">'1630'!$D$15</definedName>
    <definedName name="_P163001002">'1630'!$E$15</definedName>
    <definedName name="_P163001003">'1630'!$F$15</definedName>
    <definedName name="_P163001004">'1630'!$G$15</definedName>
    <definedName name="_P163001005">'1630'!$H$15</definedName>
    <definedName name="_P163001006">'1630'!$I$15</definedName>
    <definedName name="_P163001007">'1630'!$J$15</definedName>
    <definedName name="_P163001008">'1630'!$K$15</definedName>
    <definedName name="_P163002001">'1630'!$D$16</definedName>
    <definedName name="_P163002002">'1630'!$E$16</definedName>
    <definedName name="_P163002003">'1630'!$F$16</definedName>
    <definedName name="_P163002004">'1630'!$G$16</definedName>
    <definedName name="_P163002005">'1630'!$H$16</definedName>
    <definedName name="_P163002006">'1630'!$I$16</definedName>
    <definedName name="_P163002007">'1630'!$J$16</definedName>
    <definedName name="_P163002008">'1630'!$K$16</definedName>
    <definedName name="_P163003000">'1630'!$A$17</definedName>
    <definedName name="_P163003001">'1630'!$D$17</definedName>
    <definedName name="_P163003002">'1630'!$E$17</definedName>
    <definedName name="_P163003003">'1630'!$F$17</definedName>
    <definedName name="_P163003004">'1630'!$G$17</definedName>
    <definedName name="_P163003005">'1630'!$H$17</definedName>
    <definedName name="_P163003006">'1630'!$I$17</definedName>
    <definedName name="_P163003007">'1630'!$J$17</definedName>
    <definedName name="_P163003008">'1630'!$K$17</definedName>
    <definedName name="_P163004000">'1630'!$A$18</definedName>
    <definedName name="_P163004001">'1630'!$D$18</definedName>
    <definedName name="_P163004002">'1630'!$E$18</definedName>
    <definedName name="_P163004003">'1630'!$F$18</definedName>
    <definedName name="_P163004004">'1630'!$G$18</definedName>
    <definedName name="_P163004005">'1630'!$H$18</definedName>
    <definedName name="_P163004006">'1630'!$I$18</definedName>
    <definedName name="_P163004007">'1630'!$J$18</definedName>
    <definedName name="_P163004008">'1630'!$K$18</definedName>
    <definedName name="_P163005000">'1630'!$A$19</definedName>
    <definedName name="_P163005001">'1630'!$D$19</definedName>
    <definedName name="_P163005002">'1630'!$E$19</definedName>
    <definedName name="_P163005003">'1630'!$F$19</definedName>
    <definedName name="_P163005004">'1630'!$G$19</definedName>
    <definedName name="_P163005005">'1630'!$H$19</definedName>
    <definedName name="_P163005006">'1630'!$I$19</definedName>
    <definedName name="_P163005007">'1630'!$J$19</definedName>
    <definedName name="_P163005008">'1630'!$K$19</definedName>
    <definedName name="_P163006000">'1630'!$A$20</definedName>
    <definedName name="_P163006001">'1630'!$D$20</definedName>
    <definedName name="_P163006002">'1630'!$E$20</definedName>
    <definedName name="_P163006003">'1630'!$F$20</definedName>
    <definedName name="_P163006004">'1630'!$G$20</definedName>
    <definedName name="_P163006005">'1630'!$H$20</definedName>
    <definedName name="_P163006006">'1630'!$I$20</definedName>
    <definedName name="_P163006007">'1630'!$J$20</definedName>
    <definedName name="_P163006008">'1630'!$K$20</definedName>
    <definedName name="_P163007000">'1630'!$A$21</definedName>
    <definedName name="_P163007001">'1630'!$D$21</definedName>
    <definedName name="_P163007002">'1630'!$E$21</definedName>
    <definedName name="_P163007003">'1630'!$F$21</definedName>
    <definedName name="_P163007004">'1630'!$G$21</definedName>
    <definedName name="_P163007005">'1630'!$H$21</definedName>
    <definedName name="_P163007006">'1630'!$I$21</definedName>
    <definedName name="_P163007007">'1630'!$J$21</definedName>
    <definedName name="_P163007008">'1630'!$K$21</definedName>
    <definedName name="_P163008000">'1630'!$A$22</definedName>
    <definedName name="_P163008001">'1630'!$D$22</definedName>
    <definedName name="_P163008002">'1630'!$E$22</definedName>
    <definedName name="_P163008003">'1630'!$F$22</definedName>
    <definedName name="_P163008004">'1630'!$G$22</definedName>
    <definedName name="_P163008005">'1630'!$H$22</definedName>
    <definedName name="_P163008006">'1630'!$I$22</definedName>
    <definedName name="_P163008007">'1630'!$J$22</definedName>
    <definedName name="_P163008008">'1630'!$K$22</definedName>
    <definedName name="_P163009000">'1630'!$A$23</definedName>
    <definedName name="_P163009001">'1630'!$D$23</definedName>
    <definedName name="_P163009002">'1630'!$E$23</definedName>
    <definedName name="_P163009003">'1630'!$F$23</definedName>
    <definedName name="_P163009004">'1630'!$G$23</definedName>
    <definedName name="_P163009005">'1630'!$H$23</definedName>
    <definedName name="_P163009006">'1630'!$I$23</definedName>
    <definedName name="_P163009007">'1630'!$J$23</definedName>
    <definedName name="_P163009008">'1630'!$K$23</definedName>
    <definedName name="_P163010000">'1630'!$A$24</definedName>
    <definedName name="_P163010001">'1630'!$D$24</definedName>
    <definedName name="_P163010002">'1630'!$E$24</definedName>
    <definedName name="_P163010003">'1630'!$F$24</definedName>
    <definedName name="_P163010004">'1630'!$G$24</definedName>
    <definedName name="_P163010005">'1630'!$H$24</definedName>
    <definedName name="_P163010006">'1630'!$I$24</definedName>
    <definedName name="_P163010007">'1630'!$J$24</definedName>
    <definedName name="_P163010008">'1630'!$K$24</definedName>
    <definedName name="_P163011000">'1630'!$A$25</definedName>
    <definedName name="_P163011001">'1630'!$D$25</definedName>
    <definedName name="_P163011002">'1630'!$E$25</definedName>
    <definedName name="_P163011003">'1630'!$F$25</definedName>
    <definedName name="_P163011004">'1630'!$G$25</definedName>
    <definedName name="_P163011005">'1630'!$H$25</definedName>
    <definedName name="_P163011006">'1630'!$I$25</definedName>
    <definedName name="_P163011007">'1630'!$J$25</definedName>
    <definedName name="_P163011008">'1630'!$K$25</definedName>
    <definedName name="_P163019901">'1630'!$D$26</definedName>
    <definedName name="_P163019902">'1630'!$E$26</definedName>
    <definedName name="_P163019903">'1630'!$F$26</definedName>
    <definedName name="_P163019904">'1630'!$G$26</definedName>
    <definedName name="_P163019905">'1630'!$H$26</definedName>
    <definedName name="_P163019906">'1630'!$I$26</definedName>
    <definedName name="_P163019907">'1630'!$J$26</definedName>
    <definedName name="_P163019908">'1630'!$K$26</definedName>
    <definedName name="_P163020001">'1630'!$D$28</definedName>
    <definedName name="_P163020002">'1630'!$E$28</definedName>
    <definedName name="_P163020003">'1630'!$F$28</definedName>
    <definedName name="_P163020004">'1630'!$G$28</definedName>
    <definedName name="_P163020005">'1630'!$H$28</definedName>
    <definedName name="_P163020006">'1630'!$I$28</definedName>
    <definedName name="_P163020007">'1630'!$J$28</definedName>
    <definedName name="_P163020008">'1630'!$K$28</definedName>
    <definedName name="_P163021001">'1630'!$D$29</definedName>
    <definedName name="_P163021002">'1630'!$E$29</definedName>
    <definedName name="_P163021003">'1630'!$F$29</definedName>
    <definedName name="_P163021004">'1630'!$G$29</definedName>
    <definedName name="_P163021005">'1630'!$H$29</definedName>
    <definedName name="_P163021006">'1630'!$I$29</definedName>
    <definedName name="_P163021007">'1630'!$J$29</definedName>
    <definedName name="_P163021008">'1630'!$K$29</definedName>
    <definedName name="_P163022001">'1630'!$D$30</definedName>
    <definedName name="_P163022002">'1630'!$E$30</definedName>
    <definedName name="_P163022003">'1630'!$F$30</definedName>
    <definedName name="_P163022004">'1630'!$G$30</definedName>
    <definedName name="_P163022005">'1630'!$H$30</definedName>
    <definedName name="_P163022006">'1630'!$I$30</definedName>
    <definedName name="_P163022007">'1630'!$J$30</definedName>
    <definedName name="_P163022008">'1630'!$K$30</definedName>
    <definedName name="_P163023001">'1630'!$D$31</definedName>
    <definedName name="_P163023002">'1630'!$E$31</definedName>
    <definedName name="_P163023003">'1630'!$F$31</definedName>
    <definedName name="_P163023004">'1630'!$G$31</definedName>
    <definedName name="_P163023005">'1630'!$H$31</definedName>
    <definedName name="_P163023006">'1630'!$I$31</definedName>
    <definedName name="_P163023007">'1630'!$J$31</definedName>
    <definedName name="_P163023008">'1630'!$K$31</definedName>
    <definedName name="_P163029901">'1630'!$D$32</definedName>
    <definedName name="_P163029902">'1630'!$E$32</definedName>
    <definedName name="_P163029903">'1630'!$F$32</definedName>
    <definedName name="_P163029904">'1630'!$G$32</definedName>
    <definedName name="_P163029905">'1630'!$H$32</definedName>
    <definedName name="_P163029906">'1630'!$I$32</definedName>
    <definedName name="_P163029907">'1630'!$J$32</definedName>
    <definedName name="_P163029908">'1630'!$K$32</definedName>
    <definedName name="_P163031001">'1630'!$D$42</definedName>
    <definedName name="_P163031002">'1630'!$E$42</definedName>
    <definedName name="_P163031003">'1630'!$F$42</definedName>
    <definedName name="_P163031004">'1630'!$G$42</definedName>
    <definedName name="_P163031005">'1630'!$H$42</definedName>
    <definedName name="_P163031006">'1630'!$I$42</definedName>
    <definedName name="_P163031007">'1630'!$J$42</definedName>
    <definedName name="_P163031008">'1630'!$K$42</definedName>
    <definedName name="_P163032001">'1630'!$D$43</definedName>
    <definedName name="_P163032002">'1630'!$E$43</definedName>
    <definedName name="_P163032003">'1630'!$F$43</definedName>
    <definedName name="_P163032004">'1630'!$G$43</definedName>
    <definedName name="_P163032005">'1630'!$H$43</definedName>
    <definedName name="_P163032006">'1630'!$I$43</definedName>
    <definedName name="_P163032007">'1630'!$J$43</definedName>
    <definedName name="_P163032008">'1630'!$K$43</definedName>
    <definedName name="_P163033000">'1630'!$A$44</definedName>
    <definedName name="_P163033001">'1630'!$D$44</definedName>
    <definedName name="_P163033002">'1630'!$E$44</definedName>
    <definedName name="_P163033003">'1630'!$F$44</definedName>
    <definedName name="_P163033004">'1630'!$G$44</definedName>
    <definedName name="_P163033005">'1630'!$H$44</definedName>
    <definedName name="_P163033006">'1630'!$I$44</definedName>
    <definedName name="_P163033007">'1630'!$J$44</definedName>
    <definedName name="_P163033008">'1630'!$K$44</definedName>
    <definedName name="_P163034000">'1630'!$A$45</definedName>
    <definedName name="_P163034001">'1630'!$D$45</definedName>
    <definedName name="_P163034002">'1630'!$E$45</definedName>
    <definedName name="_P163034003">'1630'!$F$45</definedName>
    <definedName name="_P163034004">'1630'!$G$45</definedName>
    <definedName name="_P163034005">'1630'!$H$45</definedName>
    <definedName name="_P163034006">'1630'!$I$45</definedName>
    <definedName name="_P163034007">'1630'!$J$45</definedName>
    <definedName name="_P163034008">'1630'!$K$45</definedName>
    <definedName name="_P163035000">'1630'!$A$46</definedName>
    <definedName name="_P163035001">'1630'!$D$46</definedName>
    <definedName name="_P163035002">'1630'!$E$46</definedName>
    <definedName name="_P163035003">'1630'!$F$46</definedName>
    <definedName name="_P163035004">'1630'!$G$46</definedName>
    <definedName name="_P163035005">'1630'!$H$46</definedName>
    <definedName name="_P163035006">'1630'!$I$46</definedName>
    <definedName name="_P163035007">'1630'!$J$46</definedName>
    <definedName name="_P163035008">'1630'!$K$46</definedName>
    <definedName name="_P163036000">'1630'!$A$47</definedName>
    <definedName name="_P163036001">'1630'!$D$47</definedName>
    <definedName name="_P163036002">'1630'!$E$47</definedName>
    <definedName name="_P163036003">'1630'!$F$47</definedName>
    <definedName name="_P163036004">'1630'!$G$47</definedName>
    <definedName name="_P163036005">'1630'!$H$47</definedName>
    <definedName name="_P163036006">'1630'!$I$47</definedName>
    <definedName name="_P163036007">'1630'!$J$47</definedName>
    <definedName name="_P163036008">'1630'!$K$47</definedName>
    <definedName name="_P163037000">'1630'!$A$48</definedName>
    <definedName name="_P163037001">'1630'!$D$48</definedName>
    <definedName name="_P163037002">'1630'!$E$48</definedName>
    <definedName name="_P163037003">'1630'!$F$48</definedName>
    <definedName name="_P163037004">'1630'!$G$48</definedName>
    <definedName name="_P163037005">'1630'!$H$48</definedName>
    <definedName name="_P163037006">'1630'!$I$48</definedName>
    <definedName name="_P163037007">'1630'!$J$48</definedName>
    <definedName name="_P163037008">'1630'!$K$48</definedName>
    <definedName name="_P163038000">'1630'!$A$49</definedName>
    <definedName name="_P163038001">'1630'!$D$49</definedName>
    <definedName name="_P163038002">'1630'!$E$49</definedName>
    <definedName name="_P163038003">'1630'!$F$49</definedName>
    <definedName name="_P163038004">'1630'!$G$49</definedName>
    <definedName name="_P163038005">'1630'!$H$49</definedName>
    <definedName name="_P163038006">'1630'!$I$49</definedName>
    <definedName name="_P163038007">'1630'!$J$49</definedName>
    <definedName name="_P163038008">'1630'!$K$49</definedName>
    <definedName name="_P163039000">'1630'!$A$50</definedName>
    <definedName name="_P163039001">'1630'!$D$50</definedName>
    <definedName name="_P163039002">'1630'!$E$50</definedName>
    <definedName name="_P163039003">'1630'!$F$50</definedName>
    <definedName name="_P163039004">'1630'!$G$50</definedName>
    <definedName name="_P163039005">'1630'!$H$50</definedName>
    <definedName name="_P163039006">'1630'!$I$50</definedName>
    <definedName name="_P163039007">'1630'!$J$50</definedName>
    <definedName name="_P163039008">'1630'!$K$50</definedName>
    <definedName name="_P163040000">'1630'!$A$51</definedName>
    <definedName name="_P163040001">'1630'!$D$51</definedName>
    <definedName name="_P163040002">'1630'!$E$51</definedName>
    <definedName name="_P163040003">'1630'!$F$51</definedName>
    <definedName name="_P163040004">'1630'!$G$51</definedName>
    <definedName name="_P163040005">'1630'!$H$51</definedName>
    <definedName name="_P163040006">'1630'!$I$51</definedName>
    <definedName name="_P163040007">'1630'!$J$51</definedName>
    <definedName name="_P163040008">'1630'!$K$51</definedName>
    <definedName name="_P163041000">'1630'!$A$52</definedName>
    <definedName name="_P163041001">'1630'!$D$52</definedName>
    <definedName name="_P163041002">'1630'!$E$52</definedName>
    <definedName name="_P163041003">'1630'!$F$52</definedName>
    <definedName name="_P163041004">'1630'!$G$52</definedName>
    <definedName name="_P163041005">'1630'!$H$52</definedName>
    <definedName name="_P163041006">'1630'!$I$52</definedName>
    <definedName name="_P163041007">'1630'!$J$52</definedName>
    <definedName name="_P163041008">'1630'!$K$52</definedName>
    <definedName name="_P163049901">'1630'!$D$53</definedName>
    <definedName name="_P163049902">'1630'!$E$53</definedName>
    <definedName name="_P163049903">'1630'!$F$53</definedName>
    <definedName name="_P163049904">'1630'!$G$53</definedName>
    <definedName name="_P163049905">'1630'!$H$53</definedName>
    <definedName name="_P163049906">'1630'!$I$53</definedName>
    <definedName name="_P163049907">'1630'!$J$53</definedName>
    <definedName name="_P163049908">'1630'!$K$53</definedName>
    <definedName name="_P163050001">'1630'!$D$55</definedName>
    <definedName name="_P163050002">'1630'!$E$55</definedName>
    <definedName name="_P163050003">'1630'!$F$55</definedName>
    <definedName name="_P163050004">'1630'!$G$55</definedName>
    <definedName name="_P163050005">'1630'!$H$55</definedName>
    <definedName name="_P163050006">'1630'!$I$55</definedName>
    <definedName name="_P163050007">'1630'!$J$55</definedName>
    <definedName name="_P163050008">'1630'!$K$55</definedName>
    <definedName name="_P163051001">'1630'!$D$56</definedName>
    <definedName name="_P163051002">'1630'!$E$56</definedName>
    <definedName name="_P163051003">'1630'!$F$56</definedName>
    <definedName name="_P163051004">'1630'!$G$56</definedName>
    <definedName name="_P163051005">'1630'!$H$56</definedName>
    <definedName name="_P163051006">'1630'!$I$56</definedName>
    <definedName name="_P163051007">'1630'!$J$56</definedName>
    <definedName name="_P163051008">'1630'!$K$56</definedName>
    <definedName name="_P163052001">'1630'!$D$57</definedName>
    <definedName name="_P163052002">'1630'!$E$57</definedName>
    <definedName name="_P163052003">'1630'!$F$57</definedName>
    <definedName name="_P163052004">'1630'!$G$57</definedName>
    <definedName name="_P163052005">'1630'!$H$57</definedName>
    <definedName name="_P163052006">'1630'!$I$57</definedName>
    <definedName name="_P163052007">'1630'!$J$57</definedName>
    <definedName name="_P163052008">'1630'!$K$57</definedName>
    <definedName name="_P163053001">'1630'!$D$58</definedName>
    <definedName name="_P163053002">'1630'!$E$58</definedName>
    <definedName name="_P163053003">'1630'!$F$58</definedName>
    <definedName name="_P163053004">'1630'!$G$58</definedName>
    <definedName name="_P163053005">'1630'!$H$58</definedName>
    <definedName name="_P163053006">'1630'!$I$58</definedName>
    <definedName name="_P163053007">'1630'!$J$58</definedName>
    <definedName name="_P163053008">'1630'!$K$58</definedName>
    <definedName name="_P163059901">'1630'!$D$59</definedName>
    <definedName name="_P163059902">'1630'!$E$59</definedName>
    <definedName name="_P163059903">'1630'!$F$59</definedName>
    <definedName name="_P163059904">'1630'!$G$59</definedName>
    <definedName name="_P163059905">'1630'!$H$59</definedName>
    <definedName name="_P163059906">'1630'!$I$59</definedName>
    <definedName name="_P163059907">'1630'!$J$59</definedName>
    <definedName name="_P163059908">'1630'!$K$59</definedName>
    <definedName name="_P163500101">'1635'!$D$11</definedName>
    <definedName name="_P163500102">'1635'!$E$11</definedName>
    <definedName name="_P163500103">'1635'!$F$11</definedName>
    <definedName name="_P163500104">'1635'!$G$11</definedName>
    <definedName name="_P163500105">'1635'!$H$11</definedName>
    <definedName name="_P163500106">'1635'!$I$11</definedName>
    <definedName name="_P163501001">'1635'!$D$13</definedName>
    <definedName name="_P163501002">'1635'!$E$13</definedName>
    <definedName name="_P163501003">'1635'!$F$13</definedName>
    <definedName name="_P163501004">'1635'!$G$13</definedName>
    <definedName name="_P163501005">'1635'!$H$13</definedName>
    <definedName name="_P163501006">'1635'!$I$13</definedName>
    <definedName name="_P163501007">'1635'!$J$13</definedName>
    <definedName name="_P163502001">'1635'!$D$14</definedName>
    <definedName name="_P163502002">'1635'!$E$14</definedName>
    <definedName name="_P163502003">'1635'!$F$14</definedName>
    <definedName name="_P163502004">'1635'!$G$14</definedName>
    <definedName name="_P163502005">'1635'!$H$14</definedName>
    <definedName name="_P163502006">'1635'!$I$14</definedName>
    <definedName name="_P163502007">'1635'!$J$14</definedName>
    <definedName name="_P163503001">'1635'!$D$15</definedName>
    <definedName name="_P163503002">'1635'!$E$15</definedName>
    <definedName name="_P163503003">'1635'!$F$15</definedName>
    <definedName name="_P163503004">'1635'!$G$15</definedName>
    <definedName name="_P163503005">'1635'!$H$15</definedName>
    <definedName name="_P163503006">'1635'!$I$15</definedName>
    <definedName name="_P163503007">'1635'!$J$15</definedName>
    <definedName name="_P163504001">'1635'!$D$16</definedName>
    <definedName name="_P163504002">'1635'!$E$16</definedName>
    <definedName name="_P163504003">'1635'!$F$16</definedName>
    <definedName name="_P163504004">'1635'!$G$16</definedName>
    <definedName name="_P163504005">'1635'!$H$16</definedName>
    <definedName name="_P163504006">'1635'!$I$16</definedName>
    <definedName name="_P163504007">'1635'!$J$16</definedName>
    <definedName name="_P163505001">'1635'!$D$17</definedName>
    <definedName name="_P163505002">'1635'!$E$17</definedName>
    <definedName name="_P163505003">'1635'!$F$17</definedName>
    <definedName name="_P163505004">'1635'!$G$17</definedName>
    <definedName name="_P163505005">'1635'!$H$17</definedName>
    <definedName name="_P163505006">'1635'!$I$17</definedName>
    <definedName name="_P163505007">'1635'!$J$17</definedName>
    <definedName name="_P163509901">'1635'!$D$18</definedName>
    <definedName name="_P163509902">'1635'!$E$18</definedName>
    <definedName name="_P163509903">'1635'!$F$18</definedName>
    <definedName name="_P163509904">'1635'!$G$18</definedName>
    <definedName name="_P163509905">'1635'!$H$18</definedName>
    <definedName name="_P163509906">'1635'!$I$18</definedName>
    <definedName name="_P163509907">'1635'!$J$18</definedName>
    <definedName name="_P164000105">'1640'!$H$11</definedName>
    <definedName name="_P164000106">'1640'!$I$11</definedName>
    <definedName name="_P164000107">'1640'!$J$11</definedName>
    <definedName name="_P164000108">'1640'!$K$11</definedName>
    <definedName name="_P164001001">'1640'!$D$13</definedName>
    <definedName name="_P164001002">'1640'!$E$13</definedName>
    <definedName name="_P164001003">'1640'!$F$13</definedName>
    <definedName name="_P164001004">'1640'!$G$13</definedName>
    <definedName name="_P164001005">'1640'!$H$13</definedName>
    <definedName name="_P164001006">'1640'!$I$13</definedName>
    <definedName name="_P164001007">'1640'!$J$13</definedName>
    <definedName name="_P164001008">'1640'!$K$13</definedName>
    <definedName name="_P164001009">'1640'!$L$13</definedName>
    <definedName name="_P164002001">'1640'!$D$14</definedName>
    <definedName name="_P164002002">'1640'!$E$14</definedName>
    <definedName name="_P164002003">'1640'!$F$14</definedName>
    <definedName name="_P164002004">'1640'!$G$14</definedName>
    <definedName name="_P164002005">'1640'!$H$14</definedName>
    <definedName name="_P164002006">'1640'!$I$14</definedName>
    <definedName name="_P164002007">'1640'!$J$14</definedName>
    <definedName name="_P164002008">'1640'!$K$14</definedName>
    <definedName name="_P164002009">'1640'!$L$14</definedName>
    <definedName name="_P164003001">'1640'!$D$15</definedName>
    <definedName name="_P164003002">'1640'!$E$15</definedName>
    <definedName name="_P164003003">'1640'!$F$15</definedName>
    <definedName name="_P164003004">'1640'!$G$15</definedName>
    <definedName name="_P164003005">'1640'!$H$15</definedName>
    <definedName name="_P164003006">'1640'!$I$15</definedName>
    <definedName name="_P164003007">'1640'!$J$15</definedName>
    <definedName name="_P164003008">'1640'!$K$15</definedName>
    <definedName name="_P164003009">'1640'!$L$15</definedName>
    <definedName name="_P164004001">'1640'!$D$16</definedName>
    <definedName name="_P164004002">'1640'!$E$16</definedName>
    <definedName name="_P164004003">'1640'!$F$16</definedName>
    <definedName name="_P164004004">'1640'!$G$16</definedName>
    <definedName name="_P164004005">'1640'!$H$16</definedName>
    <definedName name="_P164004006">'1640'!$I$16</definedName>
    <definedName name="_P164004007">'1640'!$J$16</definedName>
    <definedName name="_P164004008">'1640'!$K$16</definedName>
    <definedName name="_P164004009">'1640'!$L$16</definedName>
    <definedName name="_P164005001">'1640'!$D$17</definedName>
    <definedName name="_P164005002">'1640'!$E$17</definedName>
    <definedName name="_P164005003">'1640'!$F$17</definedName>
    <definedName name="_P164005004">'1640'!$G$17</definedName>
    <definedName name="_P164005005">'1640'!$H$17</definedName>
    <definedName name="_P164005006">'1640'!$I$17</definedName>
    <definedName name="_P164005007">'1640'!$J$17</definedName>
    <definedName name="_P164005008">'1640'!$K$17</definedName>
    <definedName name="_P164005009">'1640'!$L$17</definedName>
    <definedName name="_P164009901">'1640'!$D$18</definedName>
    <definedName name="_P164009902">'1640'!$E$18</definedName>
    <definedName name="_P164009903">'1640'!$F$18</definedName>
    <definedName name="_P164009904">'1640'!$G$18</definedName>
    <definedName name="_P164009905">'1640'!$H$18</definedName>
    <definedName name="_P164009906">'1640'!$I$18</definedName>
    <definedName name="_P164009907">'1640'!$J$18</definedName>
    <definedName name="_P164009908">'1640'!$K$18</definedName>
    <definedName name="_P164009909">'1640'!$L$18</definedName>
    <definedName name="_P164010014">'1640'!$H$22</definedName>
    <definedName name="_P164010015">'1640'!$I$22</definedName>
    <definedName name="_P164010016">'1640'!$J$22</definedName>
    <definedName name="_P164010017">'1640'!$K$22</definedName>
    <definedName name="_P164011010">'1640'!$D$24</definedName>
    <definedName name="_P164011011">'1640'!$E$24</definedName>
    <definedName name="_P164011012">'1640'!$F$24</definedName>
    <definedName name="_P164011013">'1640'!$G$24</definedName>
    <definedName name="_P164011014">'1640'!$H$24</definedName>
    <definedName name="_P164011015">'1640'!$I$24</definedName>
    <definedName name="_P164011016">'1640'!$J$24</definedName>
    <definedName name="_P164011017">'1640'!$K$24</definedName>
    <definedName name="_P164011018">'1640'!$L$24</definedName>
    <definedName name="_P164012010">'1640'!$D$25</definedName>
    <definedName name="_P164012011">'1640'!$E$25</definedName>
    <definedName name="_P164012012">'1640'!$F$25</definedName>
    <definedName name="_P164012013">'1640'!$G$25</definedName>
    <definedName name="_P164012014">'1640'!$H$25</definedName>
    <definedName name="_P164012015">'1640'!$I$25</definedName>
    <definedName name="_P164012016">'1640'!$J$25</definedName>
    <definedName name="_P164012017">'1640'!$K$25</definedName>
    <definedName name="_P164012018">'1640'!$L$25</definedName>
    <definedName name="_P164013010">'1640'!$D$26</definedName>
    <definedName name="_P164013011">'1640'!$E$26</definedName>
    <definedName name="_P164013012">'1640'!$F$26</definedName>
    <definedName name="_P164013013">'1640'!$G$26</definedName>
    <definedName name="_P164013014">'1640'!$H$26</definedName>
    <definedName name="_P164013015">'1640'!$I$26</definedName>
    <definedName name="_P164013016">'1640'!$J$26</definedName>
    <definedName name="_P164013017">'1640'!$K$26</definedName>
    <definedName name="_P164013018">'1640'!$L$26</definedName>
    <definedName name="_P164014010">'1640'!$D$27</definedName>
    <definedName name="_P164014011">'1640'!$E$27</definedName>
    <definedName name="_P164014012">'1640'!$F$27</definedName>
    <definedName name="_P164014013">'1640'!$G$27</definedName>
    <definedName name="_P164014014">'1640'!$H$27</definedName>
    <definedName name="_P164014015">'1640'!$I$27</definedName>
    <definedName name="_P164014016">'1640'!$J$27</definedName>
    <definedName name="_P164014017">'1640'!$K$27</definedName>
    <definedName name="_P164014018">'1640'!$L$27</definedName>
    <definedName name="_P164019910">'1640'!$D$28</definedName>
    <definedName name="_P164019911">'1640'!$E$28</definedName>
    <definedName name="_P164019912">'1640'!$F$28</definedName>
    <definedName name="_P164019913">'1640'!$G$28</definedName>
    <definedName name="_P164019914">'1640'!$H$28</definedName>
    <definedName name="_P164019915">'1640'!$I$28</definedName>
    <definedName name="_P164019916">'1640'!$J$28</definedName>
    <definedName name="_P164019917">'1640'!$K$28</definedName>
    <definedName name="_P164019918">'1640'!$L$28</definedName>
    <definedName name="_P164029910">'1640'!$D$29</definedName>
    <definedName name="_P164029911">'1640'!$E$29</definedName>
    <definedName name="_P164029912">'1640'!$F$29</definedName>
    <definedName name="_P164029913">'1640'!$G$29</definedName>
    <definedName name="_P164029914">'1640'!$H$29</definedName>
    <definedName name="_P164029915">'1640'!$I$29</definedName>
    <definedName name="_P164029916">'1640'!$J$29</definedName>
    <definedName name="_P164029917">'1640'!$K$29</definedName>
    <definedName name="_P164029918">'1640'!$L$29</definedName>
    <definedName name="_P166501001">'1665'!$A$11</definedName>
    <definedName name="_P166501002">'1665'!$C$11</definedName>
    <definedName name="_P166502001">'1665'!$A$12</definedName>
    <definedName name="_P166502002">'1665'!$C$12</definedName>
    <definedName name="_P166503001">'1665'!$A$13</definedName>
    <definedName name="_P166503002">'1665'!$C$13</definedName>
    <definedName name="_P166504001">'1665'!$A$14</definedName>
    <definedName name="_P166504002">'1665'!$C$14</definedName>
    <definedName name="_P166505001">'1665'!$A$15</definedName>
    <definedName name="_P166505002">'1665'!$C$15</definedName>
    <definedName name="_P166506001">'1665'!$A$16</definedName>
    <definedName name="_P166506002">'1665'!$C$16</definedName>
    <definedName name="_P166507001">'1665'!$A$17</definedName>
    <definedName name="_P166507002">'1665'!$C$17</definedName>
    <definedName name="_P166508001">'1665'!$A$18</definedName>
    <definedName name="_P166508002">'1665'!$C$18</definedName>
    <definedName name="_P166509001">'1665'!$A$19</definedName>
    <definedName name="_P166509002">'1665'!$C$19</definedName>
    <definedName name="_P166510001">'1665'!$A$20</definedName>
    <definedName name="_P166510002">'1665'!$C$20</definedName>
    <definedName name="_P166511001">'1665'!$A$21</definedName>
    <definedName name="_P166511002">'1665'!$C$21</definedName>
    <definedName name="_P166512001">'1665'!$A$22</definedName>
    <definedName name="_P166512002">'1665'!$C$22</definedName>
    <definedName name="_P166513001">'1665'!$A$23</definedName>
    <definedName name="_P166513002">'1665'!$C$23</definedName>
    <definedName name="_P166514001">'1665'!$A$24</definedName>
    <definedName name="_P166514002">'1665'!$C$24</definedName>
    <definedName name="_P166515001">'1665'!$A$25</definedName>
    <definedName name="_P166515002">'1665'!$C$25</definedName>
    <definedName name="_P166516001">'1665'!$A$26</definedName>
    <definedName name="_P166516002">'1665'!$C$26</definedName>
    <definedName name="_P166517001">'1665'!$A$27</definedName>
    <definedName name="_P166517002">'1665'!$C$27</definedName>
    <definedName name="_P166518001">'1665'!$A$28</definedName>
    <definedName name="_P166518002">'1665'!$C$28</definedName>
    <definedName name="_P166519001">'1665'!$A$29</definedName>
    <definedName name="_P166519002">'1665'!$C$29</definedName>
    <definedName name="_P166520001">'1665'!$A$30</definedName>
    <definedName name="_P166520002">'1665'!$C$30</definedName>
    <definedName name="_P166521001">'1665'!$A$31</definedName>
    <definedName name="_P166521002">'1665'!$C$31</definedName>
    <definedName name="_P166522001">'1665'!$A$32</definedName>
    <definedName name="_P166522002">'1665'!$C$32</definedName>
    <definedName name="_P166523001">'1665'!$A$33</definedName>
    <definedName name="_P166523002">'1665'!$C$33</definedName>
    <definedName name="_P166524001">'1665'!$A$34</definedName>
    <definedName name="_P166524002">'1665'!$C$34</definedName>
    <definedName name="_P166525001">'1665'!$A$35</definedName>
    <definedName name="_P166525002">'1665'!$C$35</definedName>
    <definedName name="_P166526001">'1665'!$A$36</definedName>
    <definedName name="_P166526002">'1665'!$C$36</definedName>
    <definedName name="_P166527001">'1665'!$A$37</definedName>
    <definedName name="_P166527002">'1665'!$C$37</definedName>
    <definedName name="_P166528001">'1665'!$A$38</definedName>
    <definedName name="_P166528002">'1665'!$C$38</definedName>
    <definedName name="_P166529001">'1665'!$A$39</definedName>
    <definedName name="_P166529002">'1665'!$C$39</definedName>
    <definedName name="_P166529902">'1665'!$C$40</definedName>
    <definedName name="_P2000.101002">'2000.1'!$C$11</definedName>
    <definedName name="_P2000.101003">'2000.1'!$D$11</definedName>
    <definedName name="_P2000.101004">'2000.1'!$E$11</definedName>
    <definedName name="_P2000.102002">'2000.1'!$C$12</definedName>
    <definedName name="_P2000.102003">'2000.1'!$D$12</definedName>
    <definedName name="_P2000.102004">'2000.1'!$E$12</definedName>
    <definedName name="_P2000.103002">'2000.1'!$C$13</definedName>
    <definedName name="_P2000.103003">'2000.1'!$D$13</definedName>
    <definedName name="_P2000.103004">'2000.1'!$E$13</definedName>
    <definedName name="_P2000.104002">'2000.1'!$C$14</definedName>
    <definedName name="_P2000.104003">'2000.1'!$D$14</definedName>
    <definedName name="_P2000.104004">'2000.1'!$E$14</definedName>
    <definedName name="_P2000.105002">'2000.1'!$C$15</definedName>
    <definedName name="_P2000.105003">'2000.1'!$D$15</definedName>
    <definedName name="_P2000.105004">'2000.1'!$E$15</definedName>
    <definedName name="_P2000.109902">'2000.1'!$C$16</definedName>
    <definedName name="_P2000.109903">'2000.1'!$D$16</definedName>
    <definedName name="_P2000.109904">'2000.1'!$E$16</definedName>
    <definedName name="_P2000.201001">'2000.2'!$B$11</definedName>
    <definedName name="_P2000.201002">'2000.2'!$C$11</definedName>
    <definedName name="_P2000.201003">'2000.2'!$D$11</definedName>
    <definedName name="_P2000.201004">'2000.2'!$E$11</definedName>
    <definedName name="_P2000.201005">'2000.2'!$F$11</definedName>
    <definedName name="_P2000.201007">'2000.2'!$G$11</definedName>
    <definedName name="_P2000.202001">'2000.2'!$B$12</definedName>
    <definedName name="_P2000.202002">'2000.2'!$C$12</definedName>
    <definedName name="_P2000.202003">'2000.2'!$D$12</definedName>
    <definedName name="_P2000.202004">'2000.2'!$E$12</definedName>
    <definedName name="_P2000.202005">'2000.2'!$F$12</definedName>
    <definedName name="_P2000.202007">'2000.2'!$G$12</definedName>
    <definedName name="_P2000.203001">'2000.2'!$B$13</definedName>
    <definedName name="_P2000.203002">'2000.2'!$C$13</definedName>
    <definedName name="_P2000.203003">'2000.2'!$D$13</definedName>
    <definedName name="_P2000.203004">'2000.2'!$E$13</definedName>
    <definedName name="_P2000.203005">'2000.2'!$F$13</definedName>
    <definedName name="_P2000.203007">'2000.2'!$G$13</definedName>
    <definedName name="_P2000.204001">'2000.2'!$B$14</definedName>
    <definedName name="_P2000.204002">'2000.2'!$C$14</definedName>
    <definedName name="_P2000.204003">'2000.2'!$D$14</definedName>
    <definedName name="_P2000.204004">'2000.2'!$E$14</definedName>
    <definedName name="_P2000.204005">'2000.2'!$F$14</definedName>
    <definedName name="_P2000.204007">'2000.2'!$G$14</definedName>
    <definedName name="_P2000.205001">'2000.2'!$B$15</definedName>
    <definedName name="_P2000.205002">'2000.2'!$C$15</definedName>
    <definedName name="_P2000.205003">'2000.2'!$D$15</definedName>
    <definedName name="_P2000.205004">'2000.2'!$E$15</definedName>
    <definedName name="_P2000.205005">'2000.2'!$F$15</definedName>
    <definedName name="_P2000.205007">'2000.2'!$G$15</definedName>
    <definedName name="_P2000.206001">'2000.2'!$B$16</definedName>
    <definedName name="_P2000.206002">'2000.2'!$C$16</definedName>
    <definedName name="_P2000.206003">'2000.2'!$D$16</definedName>
    <definedName name="_P2000.206004">'2000.2'!$E$16</definedName>
    <definedName name="_P2000.206005">'2000.2'!$F$16</definedName>
    <definedName name="_P2000.206007">'2000.2'!$G$16</definedName>
    <definedName name="_P2000.207001">'2000.2'!$B$17</definedName>
    <definedName name="_P2000.207002">'2000.2'!$C$17</definedName>
    <definedName name="_P2000.207003">'2000.2'!$D$17</definedName>
    <definedName name="_P2000.207004">'2000.2'!$E$17</definedName>
    <definedName name="_P2000.207005">'2000.2'!$F$17</definedName>
    <definedName name="_P2000.207007">'2000.2'!$G$17</definedName>
    <definedName name="_P2000.208001">'2000.2'!$B$18</definedName>
    <definedName name="_P2000.208002">'2000.2'!$C$18</definedName>
    <definedName name="_P2000.208003">'2000.2'!$D$18</definedName>
    <definedName name="_P2000.208004">'2000.2'!$E$18</definedName>
    <definedName name="_P2000.208005">'2000.2'!$F$18</definedName>
    <definedName name="_P2000.208007">'2000.2'!$G$18</definedName>
    <definedName name="_P2000.209001">'2000.2'!$B$19</definedName>
    <definedName name="_P2000.209002">'2000.2'!$C$19</definedName>
    <definedName name="_P2000.209003">'2000.2'!$D$19</definedName>
    <definedName name="_P2000.209004">'2000.2'!$E$19</definedName>
    <definedName name="_P2000.209005">'2000.2'!$F$19</definedName>
    <definedName name="_P2000.209007">'2000.2'!$G$19</definedName>
    <definedName name="_P2000.210001">'2000.2'!$B$20</definedName>
    <definedName name="_P2000.210002">'2000.2'!$C$20</definedName>
    <definedName name="_P2000.210003">'2000.2'!$D$20</definedName>
    <definedName name="_P2000.210004">'2000.2'!$E$20</definedName>
    <definedName name="_P2000.210005">'2000.2'!$F$20</definedName>
    <definedName name="_P2000.210007">'2000.2'!$G$20</definedName>
    <definedName name="_P2000.211001">'2000.2'!$B$21</definedName>
    <definedName name="_P2000.211002">'2000.2'!$C$21</definedName>
    <definedName name="_P2000.211003">'2000.2'!$D$21</definedName>
    <definedName name="_P2000.211004">'2000.2'!$E$21</definedName>
    <definedName name="_P2000.211005">'2000.2'!$F$21</definedName>
    <definedName name="_P2000.211007">'2000.2'!$G$21</definedName>
    <definedName name="_P2000.212001">'2000.2'!$B$22</definedName>
    <definedName name="_P2000.212002">'2000.2'!$C$22</definedName>
    <definedName name="_P2000.212003">'2000.2'!$D$22</definedName>
    <definedName name="_P2000.212004">'2000.2'!$E$22</definedName>
    <definedName name="_P2000.212005">'2000.2'!$F$22</definedName>
    <definedName name="_P2000.212007">'2000.2'!$G$22</definedName>
    <definedName name="_P2000.213001">'2000.2'!$B$23</definedName>
    <definedName name="_P2000.213002">'2000.2'!$C$23</definedName>
    <definedName name="_P2000.213003">'2000.2'!$D$23</definedName>
    <definedName name="_P2000.213004">'2000.2'!$E$23</definedName>
    <definedName name="_P2000.213005">'2000.2'!$F$23</definedName>
    <definedName name="_P2000.213007">'2000.2'!$G$23</definedName>
    <definedName name="_P2000.214001">'2000.2'!$B$24</definedName>
    <definedName name="_P2000.214002">'2000.2'!$C$24</definedName>
    <definedName name="_P2000.214003">'2000.2'!$D$24</definedName>
    <definedName name="_P2000.214004">'2000.2'!$E$24</definedName>
    <definedName name="_P2000.214005">'2000.2'!$F$24</definedName>
    <definedName name="_P2000.214007">'2000.2'!$G$24</definedName>
    <definedName name="_P2000.215001">'2000.2'!$B$25</definedName>
    <definedName name="_P2000.215002">'2000.2'!$C$25</definedName>
    <definedName name="_P2000.215003">'2000.2'!$D$25</definedName>
    <definedName name="_P2000.215004">'2000.2'!$E$25</definedName>
    <definedName name="_P2000.215005">'2000.2'!$F$25</definedName>
    <definedName name="_P2000.215007">'2000.2'!$G$25</definedName>
    <definedName name="_P2000.216001">'2000.2'!$B$26</definedName>
    <definedName name="_P2000.216002">'2000.2'!$C$26</definedName>
    <definedName name="_P2000.216003">'2000.2'!$D$26</definedName>
    <definedName name="_P2000.216004">'2000.2'!$E$26</definedName>
    <definedName name="_P2000.216005">'2000.2'!$F$26</definedName>
    <definedName name="_P2000.216007">'2000.2'!$G$26</definedName>
    <definedName name="_P2000.217001">'2000.2'!$B$27</definedName>
    <definedName name="_P2000.217002">'2000.2'!$C$27</definedName>
    <definedName name="_P2000.217003">'2000.2'!$D$27</definedName>
    <definedName name="_P2000.217004">'2000.2'!$E$27</definedName>
    <definedName name="_P2000.217005">'2000.2'!$F$27</definedName>
    <definedName name="_P2000.217007">'2000.2'!$G$27</definedName>
    <definedName name="_P2000.218001">'2000.2'!$B$28</definedName>
    <definedName name="_P2000.218002">'2000.2'!$C$28</definedName>
    <definedName name="_P2000.218003">'2000.2'!$D$28</definedName>
    <definedName name="_P2000.218004">'2000.2'!$E$28</definedName>
    <definedName name="_P2000.218005">'2000.2'!$F$28</definedName>
    <definedName name="_P2000.218007">'2000.2'!$G$28</definedName>
    <definedName name="_P2000.219001">'2000.2'!$B$29</definedName>
    <definedName name="_P2000.219002">'2000.2'!$C$29</definedName>
    <definedName name="_P2000.219003">'2000.2'!$D$29</definedName>
    <definedName name="_P2000.219004">'2000.2'!$E$29</definedName>
    <definedName name="_P2000.219005">'2000.2'!$F$29</definedName>
    <definedName name="_P2000.219007">'2000.2'!$G$29</definedName>
    <definedName name="_P2000.220001">'2000.2'!$B$30</definedName>
    <definedName name="_P2000.220002">'2000.2'!$C$30</definedName>
    <definedName name="_P2000.220003">'2000.2'!$D$30</definedName>
    <definedName name="_P2000.220004">'2000.2'!$E$30</definedName>
    <definedName name="_P2000.220005">'2000.2'!$F$30</definedName>
    <definedName name="_P2000.220007">'2000.2'!$G$30</definedName>
    <definedName name="_P2000.221001">'2000.2'!$B$31</definedName>
    <definedName name="_P2000.221002">'2000.2'!$C$31</definedName>
    <definedName name="_P2000.221003">'2000.2'!$D$31</definedName>
    <definedName name="_P2000.221004">'2000.2'!$E$31</definedName>
    <definedName name="_P2000.221005">'2000.2'!$F$31</definedName>
    <definedName name="_P2000.221007">'2000.2'!$G$31</definedName>
    <definedName name="_P2000.222001">'2000.2'!$B$32</definedName>
    <definedName name="_P2000.222002">'2000.2'!$C$32</definedName>
    <definedName name="_P2000.222003">'2000.2'!$D$32</definedName>
    <definedName name="_P2000.222004">'2000.2'!$E$32</definedName>
    <definedName name="_P2000.222005">'2000.2'!$F$32</definedName>
    <definedName name="_P2000.222007">'2000.2'!$G$32</definedName>
    <definedName name="_P2000.223001">'2000.2'!$B$33</definedName>
    <definedName name="_P2000.223002">'2000.2'!$C$33</definedName>
    <definedName name="_P2000.223003">'2000.2'!$D$33</definedName>
    <definedName name="_P2000.223004">'2000.2'!$E$33</definedName>
    <definedName name="_P2000.223005">'2000.2'!$F$33</definedName>
    <definedName name="_P2000.223007">'2000.2'!$G$33</definedName>
    <definedName name="_P2000.224001">'2000.2'!$B$34</definedName>
    <definedName name="_P2000.224002">'2000.2'!$C$34</definedName>
    <definedName name="_P2000.224003">'2000.2'!$D$34</definedName>
    <definedName name="_P2000.224004">'2000.2'!$E$34</definedName>
    <definedName name="_P2000.224005">'2000.2'!$F$34</definedName>
    <definedName name="_P2000.224007">'2000.2'!$G$34</definedName>
    <definedName name="_P2000.225001">'2000.2'!$B$35</definedName>
    <definedName name="_P2000.225002">'2000.2'!$C$35</definedName>
    <definedName name="_P2000.225003">'2000.2'!$D$35</definedName>
    <definedName name="_P2000.225004">'2000.2'!$E$35</definedName>
    <definedName name="_P2000.225005">'2000.2'!$F$35</definedName>
    <definedName name="_P2000.225007">'2000.2'!$G$35</definedName>
    <definedName name="_P2000.300102">'2000.3'!$C$11</definedName>
    <definedName name="_P2000.300103">'2000.3'!$D$11</definedName>
    <definedName name="_P2000.300104">'2000.3'!$E$11</definedName>
    <definedName name="_P2000.300105">'2000.3'!$F$11</definedName>
    <definedName name="_P2000.300106">'2000.3'!$G$11</definedName>
    <definedName name="_P2000.300107">'2000.3'!$H$11</definedName>
    <definedName name="_P2000.300108">'2000.3'!$I$11</definedName>
    <definedName name="_P2000.300109">'2000.3'!$J$11</definedName>
    <definedName name="_P2000.300110">'2000.3'!$K$11</definedName>
    <definedName name="_P2000.300111">'2000.3'!$L$11</definedName>
    <definedName name="_P2000.301002">'2000.3'!$C$12</definedName>
    <definedName name="_P2000.301003">'2000.3'!$D$12</definedName>
    <definedName name="_P2000.301004">'2000.3'!$E$12</definedName>
    <definedName name="_P2000.301005">'2000.3'!$F$12</definedName>
    <definedName name="_P2000.301006">'2000.3'!$G$12</definedName>
    <definedName name="_P2000.301007">'2000.3'!$H$12</definedName>
    <definedName name="_P2000.301008">'2000.3'!$I$12</definedName>
    <definedName name="_P2000.301009">'2000.3'!$J$12</definedName>
    <definedName name="_P2000.301010">'2000.3'!$K$12</definedName>
    <definedName name="_P2000.301011">'2000.3'!$L$12</definedName>
    <definedName name="_P2000.302002">'2000.3'!$C$13</definedName>
    <definedName name="_P2000.302003">'2000.3'!$D$13</definedName>
    <definedName name="_P2000.302004">'2000.3'!$E$13</definedName>
    <definedName name="_P2000.302005">'2000.3'!$F$13</definedName>
    <definedName name="_P2000.302006">'2000.3'!$G$13</definedName>
    <definedName name="_P2000.302007">'2000.3'!$H$13</definedName>
    <definedName name="_P2000.302008">'2000.3'!$I$13</definedName>
    <definedName name="_P2000.302009">'2000.3'!$J$13</definedName>
    <definedName name="_P2000.302010">'2000.3'!$K$13</definedName>
    <definedName name="_P2000.302011">'2000.3'!$L$13</definedName>
    <definedName name="_P2000.303002">'2000.3'!$C$14</definedName>
    <definedName name="_P2000.303003">'2000.3'!$D$14</definedName>
    <definedName name="_P2000.303004">'2000.3'!$E$14</definedName>
    <definedName name="_P2000.303005">'2000.3'!$F$14</definedName>
    <definedName name="_P2000.303006">'2000.3'!$G$14</definedName>
    <definedName name="_P2000.303007">'2000.3'!$H$14</definedName>
    <definedName name="_P2000.303008">'2000.3'!$I$14</definedName>
    <definedName name="_P2000.303009">'2000.3'!$J$14</definedName>
    <definedName name="_P2000.303010">'2000.3'!$K$14</definedName>
    <definedName name="_P2000.303011">'2000.3'!$L$14</definedName>
    <definedName name="_P2000.304002">'2000.3'!$C$15</definedName>
    <definedName name="_P2000.304003">'2000.3'!$D$15</definedName>
    <definedName name="_P2000.304004">'2000.3'!$E$15</definedName>
    <definedName name="_P2000.304005">'2000.3'!$F$15</definedName>
    <definedName name="_P2000.304006">'2000.3'!$G$15</definedName>
    <definedName name="_P2000.304007">'2000.3'!$H$15</definedName>
    <definedName name="_P2000.304008">'2000.3'!$I$15</definedName>
    <definedName name="_P2000.304009">'2000.3'!$J$15</definedName>
    <definedName name="_P2000.304010">'2000.3'!$K$15</definedName>
    <definedName name="_P2000.304011">'2000.3'!$L$15</definedName>
    <definedName name="_P2000.305002">'2000.3'!$C$16</definedName>
    <definedName name="_P2000.305003">'2000.3'!$D$16</definedName>
    <definedName name="_P2000.305004">'2000.3'!$E$16</definedName>
    <definedName name="_P2000.305005">'2000.3'!$F$16</definedName>
    <definedName name="_P2000.305006">'2000.3'!$G$16</definedName>
    <definedName name="_P2000.305007">'2000.3'!$H$16</definedName>
    <definedName name="_P2000.305008">'2000.3'!$I$16</definedName>
    <definedName name="_P2000.305009">'2000.3'!$J$16</definedName>
    <definedName name="_P2000.305010">'2000.3'!$K$16</definedName>
    <definedName name="_P2000.305011">'2000.3'!$L$16</definedName>
    <definedName name="_P2000.306002">'2000.3'!$C$17</definedName>
    <definedName name="_P2000.306003">'2000.3'!$D$17</definedName>
    <definedName name="_P2000.306004">'2000.3'!$E$17</definedName>
    <definedName name="_P2000.306005">'2000.3'!$F$17</definedName>
    <definedName name="_P2000.306006">'2000.3'!$G$17</definedName>
    <definedName name="_P2000.306007">'2000.3'!$H$17</definedName>
    <definedName name="_P2000.306008">'2000.3'!$I$17</definedName>
    <definedName name="_P2000.306009">'2000.3'!$J$17</definedName>
    <definedName name="_P2000.306010">'2000.3'!$K$17</definedName>
    <definedName name="_P2000.306011">'2000.3'!$L$17</definedName>
    <definedName name="_P2000.307002">'2000.3'!$C$18</definedName>
    <definedName name="_P2000.307003">'2000.3'!$D$18</definedName>
    <definedName name="_P2000.307004">'2000.3'!$E$18</definedName>
    <definedName name="_P2000.307005">'2000.3'!$F$18</definedName>
    <definedName name="_P2000.307006">'2000.3'!$G$18</definedName>
    <definedName name="_P2000.307007">'2000.3'!$H$18</definedName>
    <definedName name="_P2000.307008">'2000.3'!$I$18</definedName>
    <definedName name="_P2000.307009">'2000.3'!$J$18</definedName>
    <definedName name="_P2000.307010">'2000.3'!$K$18</definedName>
    <definedName name="_P2000.307011">'2000.3'!$L$18</definedName>
    <definedName name="_P2000.308002">'2000.3'!$C$19</definedName>
    <definedName name="_P2000.308003">'2000.3'!$D$19</definedName>
    <definedName name="_P2000.308004">'2000.3'!$E$19</definedName>
    <definedName name="_P2000.308005">'2000.3'!$F$19</definedName>
    <definedName name="_P2000.308006">'2000.3'!$G$19</definedName>
    <definedName name="_P2000.308007">'2000.3'!$H$19</definedName>
    <definedName name="_P2000.308008">'2000.3'!$I$19</definedName>
    <definedName name="_P2000.308009">'2000.3'!$J$19</definedName>
    <definedName name="_P2000.308010">'2000.3'!$K$19</definedName>
    <definedName name="_P2000.308011">'2000.3'!$L$19</definedName>
    <definedName name="_P2000.309002">'2000.3'!$C$20</definedName>
    <definedName name="_P2000.309003">'2000.3'!$D$20</definedName>
    <definedName name="_P2000.309004">'2000.3'!$E$20</definedName>
    <definedName name="_P2000.309005">'2000.3'!$F$20</definedName>
    <definedName name="_P2000.309006">'2000.3'!$G$20</definedName>
    <definedName name="_P2000.309007">'2000.3'!$H$20</definedName>
    <definedName name="_P2000.309008">'2000.3'!$I$20</definedName>
    <definedName name="_P2000.309009">'2000.3'!$J$20</definedName>
    <definedName name="_P2000.309010">'2000.3'!$K$20</definedName>
    <definedName name="_P2000.309011">'2000.3'!$L$20</definedName>
    <definedName name="_P2000.310002">'2000.3'!$C$21</definedName>
    <definedName name="_P2000.310003">'2000.3'!$D$21</definedName>
    <definedName name="_P2000.310004">'2000.3'!$E$21</definedName>
    <definedName name="_P2000.310005">'2000.3'!$F$21</definedName>
    <definedName name="_P2000.310006">'2000.3'!$G$21</definedName>
    <definedName name="_P2000.310007">'2000.3'!$H$21</definedName>
    <definedName name="_P2000.310008">'2000.3'!$I$21</definedName>
    <definedName name="_P2000.310009">'2000.3'!$J$21</definedName>
    <definedName name="_P2000.310010">'2000.3'!$K$21</definedName>
    <definedName name="_P2000.310011">'2000.3'!$L$21</definedName>
    <definedName name="_P2000.319902">'2000.3'!$C$22</definedName>
    <definedName name="_P2000.319903">'2000.3'!$D$22</definedName>
    <definedName name="_P2000.319904">'2000.3'!$E$22</definedName>
    <definedName name="_P2000.319905">'2000.3'!$F$22</definedName>
    <definedName name="_P2000.319906">'2000.3'!$G$22</definedName>
    <definedName name="_P2000.319907">'2000.3'!$H$22</definedName>
    <definedName name="_P2000.319908">'2000.3'!$I$22</definedName>
    <definedName name="_P2000.319909">'2000.3'!$J$22</definedName>
    <definedName name="_P2000.319910">'2000.3'!$K$22</definedName>
    <definedName name="_P2000.319911">'2000.3'!$L$22</definedName>
    <definedName name="_P2000.321012">'2000.3'!$C$27</definedName>
    <definedName name="_P2000.322012">'2000.3'!$C$28</definedName>
    <definedName name="_P200011001">'2000'!$G$11</definedName>
    <definedName name="_P200011002">'2000'!$H$11</definedName>
    <definedName name="_P200011003">'2000'!$I$11</definedName>
    <definedName name="_P200011004">'2000'!$J$11</definedName>
    <definedName name="_P200012001">'2000'!$G$12</definedName>
    <definedName name="_P200012002">'2000'!$H$12</definedName>
    <definedName name="_P200012003">'2000'!$I$12</definedName>
    <definedName name="_P200012004">'2000'!$J$12</definedName>
    <definedName name="_P200013001">'2000'!$G$13</definedName>
    <definedName name="_P200013002">'2000'!$H$13</definedName>
    <definedName name="_P200013003">'2000'!$I$13</definedName>
    <definedName name="_P200013004">'2000'!$J$13</definedName>
    <definedName name="_P200014001">'2000'!$G$14</definedName>
    <definedName name="_P200014002">'2000'!$H$14</definedName>
    <definedName name="_P200014003">'2000'!$I$14</definedName>
    <definedName name="_P200014004">'2000'!$J$14</definedName>
    <definedName name="_P200015001">'2000'!$G$15</definedName>
    <definedName name="_P200015002">'2000'!$H$15</definedName>
    <definedName name="_P200015003">'2000'!$I$15</definedName>
    <definedName name="_P200015004">'2000'!$J$15</definedName>
    <definedName name="_P200016001">'2000'!$G$16</definedName>
    <definedName name="_P200016002">'2000'!$H$16</definedName>
    <definedName name="_P200016003">'2000'!$I$16</definedName>
    <definedName name="_P200016004">'2000'!$J$16</definedName>
    <definedName name="_P200019901">'2000'!$G$17</definedName>
    <definedName name="_P200019902">'2000'!$H$17</definedName>
    <definedName name="_P200019903">'2000'!$I$17</definedName>
    <definedName name="_P200019904">'2000'!$J$17</definedName>
    <definedName name="_P2000199901">'2000'!$G$104</definedName>
    <definedName name="_P2000199902">'2000'!$H$104</definedName>
    <definedName name="_P200021001">'2000'!$G$22</definedName>
    <definedName name="_P200021002">'2000'!$H$22</definedName>
    <definedName name="_P200022001">'2000'!$G$23</definedName>
    <definedName name="_P200022002">'2000'!$H$23</definedName>
    <definedName name="_P200023001">'2000'!$G$24</definedName>
    <definedName name="_P200023002">'2000'!$H$24</definedName>
    <definedName name="_P200024001">'2000'!$G$25</definedName>
    <definedName name="_P200024002">'2000'!$H$25</definedName>
    <definedName name="_P200025001">'2000'!$G$26</definedName>
    <definedName name="_P200025002">'2000'!$H$26</definedName>
    <definedName name="_P200026001">'2000'!$G$27</definedName>
    <definedName name="_P200026002">'2000'!$H$27</definedName>
    <definedName name="_P200029901">'2000'!$G$28</definedName>
    <definedName name="_P200029902">'2000'!$H$28</definedName>
    <definedName name="_P200031001">'2000'!$G$30</definedName>
    <definedName name="_P200031002">'2000'!$H$30</definedName>
    <definedName name="_P200032001">'2000'!$G$31</definedName>
    <definedName name="_P200032002">'2000'!$H$31</definedName>
    <definedName name="_P200033001">'2000'!$G$32</definedName>
    <definedName name="_P200033002">'2000'!$H$32</definedName>
    <definedName name="_P200034001">'2000'!$G$33</definedName>
    <definedName name="_P200034002">'2000'!$H$33</definedName>
    <definedName name="_P200035001">'2000'!$G$34</definedName>
    <definedName name="_P200035002">'2000'!$H$34</definedName>
    <definedName name="_P200036001">'2000'!$G$35</definedName>
    <definedName name="_P200036002">'2000'!$H$35</definedName>
    <definedName name="_P200039901">'2000'!$G$36</definedName>
    <definedName name="_P200039902">'2000'!$H$36</definedName>
    <definedName name="_P200041001">'2000'!$G$38</definedName>
    <definedName name="_P200041002">'2000'!$H$38</definedName>
    <definedName name="_P200042001">'2000'!$G$39</definedName>
    <definedName name="_P200042002">'2000'!$H$39</definedName>
    <definedName name="_P200043001">'2000'!$G$40</definedName>
    <definedName name="_P200043002">'2000'!$H$40</definedName>
    <definedName name="_P200044001">'2000'!$G$41</definedName>
    <definedName name="_P200044002">'2000'!$H$41</definedName>
    <definedName name="_P200045001">'2000'!$G$42</definedName>
    <definedName name="_P200045002">'2000'!$H$42</definedName>
    <definedName name="_P200046001">'2000'!$G$43</definedName>
    <definedName name="_P200046002">'2000'!$H$43</definedName>
    <definedName name="_P200049901">'2000'!$G$44</definedName>
    <definedName name="_P200049902">'2000'!$H$44</definedName>
    <definedName name="_P200051001">'2000'!$G$62</definedName>
    <definedName name="_P200051002">'2000'!$H$62</definedName>
    <definedName name="_P200052001">'2000'!$G$63</definedName>
    <definedName name="_P200052002">'2000'!$H$63</definedName>
    <definedName name="_P200053001">'2000'!$G$64</definedName>
    <definedName name="_P200053002">'2000'!$H$64</definedName>
    <definedName name="_P200054001">'2000'!$G$65</definedName>
    <definedName name="_P200054002">'2000'!$H$65</definedName>
    <definedName name="_P200055001">'2000'!$G$66</definedName>
    <definedName name="_P200055002">'2000'!$H$66</definedName>
    <definedName name="_P200056001">'2000'!$G$67</definedName>
    <definedName name="_P200056002">'2000'!$H$67</definedName>
    <definedName name="_P200059901">'2000'!$G$68</definedName>
    <definedName name="_P200059902">'2000'!$H$68</definedName>
    <definedName name="_P200061001">'2000'!$G$70</definedName>
    <definedName name="_P200061002">'2000'!$H$70</definedName>
    <definedName name="_P200062001">'2000'!$G$71</definedName>
    <definedName name="_P200062002">'2000'!$H$71</definedName>
    <definedName name="_P200063001">'2000'!$G$72</definedName>
    <definedName name="_P200063002">'2000'!$H$72</definedName>
    <definedName name="_P200064001">'2000'!$G$73</definedName>
    <definedName name="_P200064002">'2000'!$H$73</definedName>
    <definedName name="_P200065001">'2000'!$G$74</definedName>
    <definedName name="_P200065002">'2000'!$H$74</definedName>
    <definedName name="_P200066001">'2000'!$G$75</definedName>
    <definedName name="_P200066002">'2000'!$H$75</definedName>
    <definedName name="_P200069901">'2000'!$G$76</definedName>
    <definedName name="_P200069902">'2000'!$H$76</definedName>
    <definedName name="_P200071001">'2000'!$G$78</definedName>
    <definedName name="_P200071002">'2000'!$H$78</definedName>
    <definedName name="_P200072001">'2000'!$G$79</definedName>
    <definedName name="_P200072002">'2000'!$H$79</definedName>
    <definedName name="_P200073001">'2000'!$G$80</definedName>
    <definedName name="_P200073002">'2000'!$H$80</definedName>
    <definedName name="_P200074001">'2000'!$G$81</definedName>
    <definedName name="_P200074002">'2000'!$H$81</definedName>
    <definedName name="_P200075001">'2000'!$G$82</definedName>
    <definedName name="_P200075002">'2000'!$H$82</definedName>
    <definedName name="_P200076001">'2000'!$G$83</definedName>
    <definedName name="_P200076002">'2000'!$H$83</definedName>
    <definedName name="_P200079901">'2000'!$G$84</definedName>
    <definedName name="_P200079902">'2000'!$H$84</definedName>
    <definedName name="_P200081001">'2000'!$G$86</definedName>
    <definedName name="_P200081002">'2000'!$H$86</definedName>
    <definedName name="_P200082001">'2000'!$G$87</definedName>
    <definedName name="_P200082002">'2000'!$H$87</definedName>
    <definedName name="_P200083001">'2000'!$G$88</definedName>
    <definedName name="_P200083002">'2000'!$H$88</definedName>
    <definedName name="_P200084001">'2000'!$G$89</definedName>
    <definedName name="_P200084002">'2000'!$H$89</definedName>
    <definedName name="_P200085001">'2000'!$G$90</definedName>
    <definedName name="_P200085002">'2000'!$H$90</definedName>
    <definedName name="_P200086001">'2000'!$G$91</definedName>
    <definedName name="_P200086002">'2000'!$H$91</definedName>
    <definedName name="_P200086901">'2000'!$G$92</definedName>
    <definedName name="_P200086902">'2000'!$H$92</definedName>
    <definedName name="_P200089901">'2000'!$G$93</definedName>
    <definedName name="_P200089902">'2000'!$H$93</definedName>
    <definedName name="_P200091001">'2000'!$G$97</definedName>
    <definedName name="_P200091002">'2000'!$H$97</definedName>
    <definedName name="_P200092001">'2000'!$G$98</definedName>
    <definedName name="_P200092002">'2000'!$H$98</definedName>
    <definedName name="_P200093001">'2000'!$G$99</definedName>
    <definedName name="_P200093002">'2000'!$H$99</definedName>
    <definedName name="_P200094001">'2000'!$G$100</definedName>
    <definedName name="_P200094002">'2000'!$H$100</definedName>
    <definedName name="_P200095001">'2000'!$G$101</definedName>
    <definedName name="_P200095002">'2000'!$H$101</definedName>
    <definedName name="_P200096001">'2000'!$G$102</definedName>
    <definedName name="_P200096002">'2000'!$H$102</definedName>
    <definedName name="_P200099901">'2000'!$G$103</definedName>
    <definedName name="_P200099902">'2000'!$H$103</definedName>
    <definedName name="_P210001001">'2100'!$B$11</definedName>
    <definedName name="_P210001002">'2100'!$C$11</definedName>
    <definedName name="_P210001003">'2100'!$D$11</definedName>
    <definedName name="_P210001004">'2100'!$E$11</definedName>
    <definedName name="_P210001005">'2100'!$F$11</definedName>
    <definedName name="_P210001006">'2100'!$G$11</definedName>
    <definedName name="_P210001007">'2100'!$H$11</definedName>
    <definedName name="_P210001008">'2100'!$I$11</definedName>
    <definedName name="_P210001009">'2100'!$J$11</definedName>
    <definedName name="_P210002001">'2100'!$B$12</definedName>
    <definedName name="_P210002002">'2100'!$C$12</definedName>
    <definedName name="_P210002003">'2100'!$D$12</definedName>
    <definedName name="_P210002004">'2100'!$E$12</definedName>
    <definedName name="_P210002005">'2100'!$F$12</definedName>
    <definedName name="_P210002006">'2100'!$G$12</definedName>
    <definedName name="_P210002007">'2100'!$H$12</definedName>
    <definedName name="_P210002008">'2100'!$I$12</definedName>
    <definedName name="_P210002009">'2100'!$J$12</definedName>
    <definedName name="_P210003001">'2100'!$B$13</definedName>
    <definedName name="_P210003002">'2100'!$C$13</definedName>
    <definedName name="_P210003003">'2100'!$D$13</definedName>
    <definedName name="_P210003004">'2100'!$E$13</definedName>
    <definedName name="_P210003005">'2100'!$F$13</definedName>
    <definedName name="_P210003006">'2100'!$G$13</definedName>
    <definedName name="_P210003007">'2100'!$H$13</definedName>
    <definedName name="_P210003008">'2100'!$I$13</definedName>
    <definedName name="_P210003009">'2100'!$J$13</definedName>
    <definedName name="_P210004001">'2100'!$B$14</definedName>
    <definedName name="_P210004002">'2100'!$C$14</definedName>
    <definedName name="_P210004003">'2100'!$D$14</definedName>
    <definedName name="_P210004004">'2100'!$E$14</definedName>
    <definedName name="_P210004005">'2100'!$F$14</definedName>
    <definedName name="_P210004006">'2100'!$G$14</definedName>
    <definedName name="_P210004007">'2100'!$H$14</definedName>
    <definedName name="_P210004008">'2100'!$I$14</definedName>
    <definedName name="_P210004009">'2100'!$J$14</definedName>
    <definedName name="_P210005001">'2100'!$B$15</definedName>
    <definedName name="_P210005002">'2100'!$C$15</definedName>
    <definedName name="_P210005003">'2100'!$D$15</definedName>
    <definedName name="_P210005004">'2100'!$E$15</definedName>
    <definedName name="_P210005005">'2100'!$F$15</definedName>
    <definedName name="_P210005006">'2100'!$G$15</definedName>
    <definedName name="_P210005007">'2100'!$H$15</definedName>
    <definedName name="_P210005008">'2100'!$I$15</definedName>
    <definedName name="_P210005009">'2100'!$J$15</definedName>
    <definedName name="_P210006001">'2100'!$B$16</definedName>
    <definedName name="_P210006002">'2100'!$C$16</definedName>
    <definedName name="_P210006003">'2100'!$D$16</definedName>
    <definedName name="_P210006004">'2100'!$E$16</definedName>
    <definedName name="_P210006005">'2100'!$F$16</definedName>
    <definedName name="_P210006006">'2100'!$G$16</definedName>
    <definedName name="_P210006007">'2100'!$H$16</definedName>
    <definedName name="_P210006008">'2100'!$I$16</definedName>
    <definedName name="_P210006009">'2100'!$J$16</definedName>
    <definedName name="_P210007001">'2100'!$B$17</definedName>
    <definedName name="_P210007002">'2100'!$C$17</definedName>
    <definedName name="_P210007003">'2100'!$D$17</definedName>
    <definedName name="_P210007004">'2100'!$E$17</definedName>
    <definedName name="_P210007005">'2100'!$F$17</definedName>
    <definedName name="_P210007006">'2100'!$G$17</definedName>
    <definedName name="_P210007007">'2100'!$H$17</definedName>
    <definedName name="_P210007008">'2100'!$I$17</definedName>
    <definedName name="_P210007009">'2100'!$J$17</definedName>
    <definedName name="_P210008001">'2100'!$B$18</definedName>
    <definedName name="_P210008002">'2100'!$C$18</definedName>
    <definedName name="_P210008003">'2100'!$D$18</definedName>
    <definedName name="_P210008004">'2100'!$E$18</definedName>
    <definedName name="_P210008005">'2100'!$F$18</definedName>
    <definedName name="_P210008006">'2100'!$G$18</definedName>
    <definedName name="_P210008007">'2100'!$H$18</definedName>
    <definedName name="_P210008008">'2100'!$I$18</definedName>
    <definedName name="_P210008009">'2100'!$J$18</definedName>
    <definedName name="_P210009001">'2100'!$B$19</definedName>
    <definedName name="_P210009002">'2100'!$C$19</definedName>
    <definedName name="_P210009003">'2100'!$D$19</definedName>
    <definedName name="_P210009004">'2100'!$E$19</definedName>
    <definedName name="_P210009005">'2100'!$F$19</definedName>
    <definedName name="_P210009006">'2100'!$G$19</definedName>
    <definedName name="_P210009007">'2100'!$H$19</definedName>
    <definedName name="_P210009008">'2100'!$I$19</definedName>
    <definedName name="_P210009009">'2100'!$J$19</definedName>
    <definedName name="_P210010001">'2100'!$B$20</definedName>
    <definedName name="_P210010002">'2100'!$C$20</definedName>
    <definedName name="_P210010003">'2100'!$D$20</definedName>
    <definedName name="_P210010004">'2100'!$E$20</definedName>
    <definedName name="_P210010005">'2100'!$F$20</definedName>
    <definedName name="_P210010006">'2100'!$G$20</definedName>
    <definedName name="_P210010007">'2100'!$H$20</definedName>
    <definedName name="_P210010008">'2100'!$I$20</definedName>
    <definedName name="_P210010009">'2100'!$J$20</definedName>
    <definedName name="_P210011001">'2100'!$B$21</definedName>
    <definedName name="_P210011002">'2100'!$C$21</definedName>
    <definedName name="_P210011003">'2100'!$D$21</definedName>
    <definedName name="_P210011004">'2100'!$E$21</definedName>
    <definedName name="_P210011005">'2100'!$F$21</definedName>
    <definedName name="_P210011006">'2100'!$G$21</definedName>
    <definedName name="_P210011007">'2100'!$H$21</definedName>
    <definedName name="_P210011008">'2100'!$I$21</definedName>
    <definedName name="_P210011009">'2100'!$J$21</definedName>
    <definedName name="_P210012001">'2100'!$B$22</definedName>
    <definedName name="_P210012002">'2100'!$C$22</definedName>
    <definedName name="_P210012003">'2100'!$D$22</definedName>
    <definedName name="_P210012004">'2100'!$E$22</definedName>
    <definedName name="_P210012005">'2100'!$F$22</definedName>
    <definedName name="_P210012006">'2100'!$G$22</definedName>
    <definedName name="_P210012007">'2100'!$H$22</definedName>
    <definedName name="_P210012008">'2100'!$I$22</definedName>
    <definedName name="_P210012009">'2100'!$J$22</definedName>
    <definedName name="_P210013001">'2100'!$B$23</definedName>
    <definedName name="_P210013002">'2100'!$C$23</definedName>
    <definedName name="_P210013003">'2100'!$D$23</definedName>
    <definedName name="_P210013004">'2100'!$E$23</definedName>
    <definedName name="_P210013005">'2100'!$F$23</definedName>
    <definedName name="_P210013006">'2100'!$G$23</definedName>
    <definedName name="_P210013007">'2100'!$H$23</definedName>
    <definedName name="_P210013008">'2100'!$I$23</definedName>
    <definedName name="_P210013009">'2100'!$J$23</definedName>
    <definedName name="_P210014001">'2100'!$B$24</definedName>
    <definedName name="_P210014002">'2100'!$C$24</definedName>
    <definedName name="_P210014003">'2100'!$D$24</definedName>
    <definedName name="_P210014004">'2100'!$E$24</definedName>
    <definedName name="_P210014005">'2100'!$F$24</definedName>
    <definedName name="_P210014006">'2100'!$G$24</definedName>
    <definedName name="_P210014007">'2100'!$H$24</definedName>
    <definedName name="_P210014008">'2100'!$I$24</definedName>
    <definedName name="_P210014009">'2100'!$J$24</definedName>
    <definedName name="_P210015001">'2100'!$B$25</definedName>
    <definedName name="_P210015002">'2100'!$C$25</definedName>
    <definedName name="_P210015003">'2100'!$D$25</definedName>
    <definedName name="_P210015004">'2100'!$E$25</definedName>
    <definedName name="_P210015005">'2100'!$F$25</definedName>
    <definedName name="_P210015006">'2100'!$G$25</definedName>
    <definedName name="_P210015007">'2100'!$H$25</definedName>
    <definedName name="_P210015008">'2100'!$I$25</definedName>
    <definedName name="_P210015009">'2100'!$J$25</definedName>
    <definedName name="_P210016001">'2100'!$B$26</definedName>
    <definedName name="_P210016002">'2100'!$C$26</definedName>
    <definedName name="_P210016003">'2100'!$D$26</definedName>
    <definedName name="_P210016004">'2100'!$E$26</definedName>
    <definedName name="_P210016005">'2100'!$F$26</definedName>
    <definedName name="_P210016006">'2100'!$G$26</definedName>
    <definedName name="_P210016007">'2100'!$H$26</definedName>
    <definedName name="_P210016008">'2100'!$I$26</definedName>
    <definedName name="_P210016009">'2100'!$J$26</definedName>
    <definedName name="_P210017001">'2100'!$B$27</definedName>
    <definedName name="_P210017002">'2100'!$C$27</definedName>
    <definedName name="_P210017003">'2100'!$D$27</definedName>
    <definedName name="_P210017004">'2100'!$E$27</definedName>
    <definedName name="_P210017005">'2100'!$F$27</definedName>
    <definedName name="_P210017006">'2100'!$G$27</definedName>
    <definedName name="_P210017007">'2100'!$H$27</definedName>
    <definedName name="_P210017008">'2100'!$I$27</definedName>
    <definedName name="_P210017009">'2100'!$J$27</definedName>
    <definedName name="_P210018001">'2100'!$B$28</definedName>
    <definedName name="_P210018002">'2100'!$C$28</definedName>
    <definedName name="_P210018003">'2100'!$D$28</definedName>
    <definedName name="_P210018004">'2100'!$E$28</definedName>
    <definedName name="_P210018005">'2100'!$F$28</definedName>
    <definedName name="_P210018006">'2100'!$G$28</definedName>
    <definedName name="_P210018007">'2100'!$H$28</definedName>
    <definedName name="_P210018008">'2100'!$I$28</definedName>
    <definedName name="_P210018009">'2100'!$J$28</definedName>
    <definedName name="_P210019001">'2100'!$B$29</definedName>
    <definedName name="_P210019002">'2100'!$C$29</definedName>
    <definedName name="_P210019003">'2100'!$D$29</definedName>
    <definedName name="_P210019004">'2100'!$E$29</definedName>
    <definedName name="_P210019005">'2100'!$F$29</definedName>
    <definedName name="_P210019006">'2100'!$G$29</definedName>
    <definedName name="_P210019007">'2100'!$H$29</definedName>
    <definedName name="_P210019008">'2100'!$I$29</definedName>
    <definedName name="_P210019009">'2100'!$J$29</definedName>
    <definedName name="_P210019905">'2100'!$F$30</definedName>
    <definedName name="_P210019906">'2100'!$G$30</definedName>
    <definedName name="_P210019907">'2100'!$H$30</definedName>
    <definedName name="_P210019909">'2100'!$J$30</definedName>
    <definedName name="_P211001001">'2110'!$B$11</definedName>
    <definedName name="_P211001002">'2110'!$C$11</definedName>
    <definedName name="_P211001003">'2110'!$D$11</definedName>
    <definedName name="_P211001004">'2110'!$E$11</definedName>
    <definedName name="_P211001005">'2110'!$F$11</definedName>
    <definedName name="_P211001006">'2110'!$G$11</definedName>
    <definedName name="_P211001007">'2110'!$H$11</definedName>
    <definedName name="_P211001008">'2110'!$I$11</definedName>
    <definedName name="_P211001009">'2110'!$J$11</definedName>
    <definedName name="_P211002001">'2110'!$B$12</definedName>
    <definedName name="_P211002002">'2110'!$C$12</definedName>
    <definedName name="_P211002003">'2110'!$D$12</definedName>
    <definedName name="_P211002004">'2110'!$E$12</definedName>
    <definedName name="_P211002005">'2110'!$F$12</definedName>
    <definedName name="_P211002006">'2110'!$G$12</definedName>
    <definedName name="_P211002007">'2110'!$H$12</definedName>
    <definedName name="_P211002008">'2110'!$I$12</definedName>
    <definedName name="_P211002009">'2110'!$J$12</definedName>
    <definedName name="_P211003001">'2110'!$B$13</definedName>
    <definedName name="_P211003002">'2110'!$C$13</definedName>
    <definedName name="_P211003003">'2110'!$D$13</definedName>
    <definedName name="_P211003004">'2110'!$E$13</definedName>
    <definedName name="_P211003005">'2110'!$F$13</definedName>
    <definedName name="_P211003006">'2110'!$G$13</definedName>
    <definedName name="_P211003007">'2110'!$H$13</definedName>
    <definedName name="_P211003008">'2110'!$I$13</definedName>
    <definedName name="_P211003009">'2110'!$J$13</definedName>
    <definedName name="_P211004001">'2110'!$B$14</definedName>
    <definedName name="_P211004002">'2110'!$C$14</definedName>
    <definedName name="_P211004003">'2110'!$D$14</definedName>
    <definedName name="_P211004004">'2110'!$E$14</definedName>
    <definedName name="_P211004005">'2110'!$F$14</definedName>
    <definedName name="_P211004006">'2110'!$G$14</definedName>
    <definedName name="_P211004007">'2110'!$H$14</definedName>
    <definedName name="_P211004008">'2110'!$I$14</definedName>
    <definedName name="_P211004009">'2110'!$J$14</definedName>
    <definedName name="_P211005001">'2110'!$B$15</definedName>
    <definedName name="_P211005002">'2110'!$C$15</definedName>
    <definedName name="_P211005003">'2110'!$D$15</definedName>
    <definedName name="_P211005004">'2110'!$E$15</definedName>
    <definedName name="_P211005005">'2110'!$F$15</definedName>
    <definedName name="_P211005006">'2110'!$G$15</definedName>
    <definedName name="_P211005007">'2110'!$H$15</definedName>
    <definedName name="_P211005008">'2110'!$I$15</definedName>
    <definedName name="_P211005009">'2110'!$J$15</definedName>
    <definedName name="_P211006001">'2110'!$B$16</definedName>
    <definedName name="_P211006002">'2110'!$C$16</definedName>
    <definedName name="_P211006003">'2110'!$D$16</definedName>
    <definedName name="_P211006004">'2110'!$E$16</definedName>
    <definedName name="_P211006005">'2110'!$F$16</definedName>
    <definedName name="_P211006006">'2110'!$G$16</definedName>
    <definedName name="_P211006007">'2110'!$H$16</definedName>
    <definedName name="_P211006008">'2110'!$I$16</definedName>
    <definedName name="_P211006009">'2110'!$J$16</definedName>
    <definedName name="_P211007001">'2110'!$B$17</definedName>
    <definedName name="_P211007002">'2110'!$C$17</definedName>
    <definedName name="_P211007003">'2110'!$D$17</definedName>
    <definedName name="_P211007004">'2110'!$E$17</definedName>
    <definedName name="_P211007005">'2110'!$F$17</definedName>
    <definedName name="_P211007006">'2110'!$G$17</definedName>
    <definedName name="_P211007007">'2110'!$H$17</definedName>
    <definedName name="_P211007008">'2110'!$I$17</definedName>
    <definedName name="_P211007009">'2110'!$J$17</definedName>
    <definedName name="_P211008001">'2110'!$B$18</definedName>
    <definedName name="_P211008002">'2110'!$C$18</definedName>
    <definedName name="_P211008003">'2110'!$D$18</definedName>
    <definedName name="_P211008004">'2110'!$E$18</definedName>
    <definedName name="_P211008005">'2110'!$F$18</definedName>
    <definedName name="_P211008006">'2110'!$G$18</definedName>
    <definedName name="_P211008007">'2110'!$H$18</definedName>
    <definedName name="_P211008008">'2110'!$I$18</definedName>
    <definedName name="_P211008009">'2110'!$J$18</definedName>
    <definedName name="_P211009001">'2110'!$B$19</definedName>
    <definedName name="_P211009002">'2110'!$C$19</definedName>
    <definedName name="_P211009003">'2110'!$D$19</definedName>
    <definedName name="_P211009004">'2110'!$E$19</definedName>
    <definedName name="_P211009005">'2110'!$F$19</definedName>
    <definedName name="_P211009006">'2110'!$G$19</definedName>
    <definedName name="_P211009007">'2110'!$H$19</definedName>
    <definedName name="_P211009008">'2110'!$I$19</definedName>
    <definedName name="_P211009009">'2110'!$J$19</definedName>
    <definedName name="_P211010001">'2110'!$B$20</definedName>
    <definedName name="_P211010002">'2110'!$C$20</definedName>
    <definedName name="_P211010003">'2110'!$D$20</definedName>
    <definedName name="_P211010004">'2110'!$E$20</definedName>
    <definedName name="_P211010005">'2110'!$F$20</definedName>
    <definedName name="_P211010006">'2110'!$G$20</definedName>
    <definedName name="_P211010007">'2110'!$H$20</definedName>
    <definedName name="_P211010008">'2110'!$I$20</definedName>
    <definedName name="_P211010009">'2110'!$J$20</definedName>
    <definedName name="_P211011001">'2110'!$B$21</definedName>
    <definedName name="_P211011002">'2110'!$C$21</definedName>
    <definedName name="_P211011003">'2110'!$D$21</definedName>
    <definedName name="_P211011004">'2110'!$E$21</definedName>
    <definedName name="_P211011005">'2110'!$F$21</definedName>
    <definedName name="_P211011006">'2110'!$G$21</definedName>
    <definedName name="_P211011007">'2110'!$H$21</definedName>
    <definedName name="_P211011008">'2110'!$I$21</definedName>
    <definedName name="_P211011009">'2110'!$J$21</definedName>
    <definedName name="_P211012001">'2110'!$B$22</definedName>
    <definedName name="_P211012002">'2110'!$C$22</definedName>
    <definedName name="_P211012003">'2110'!$D$22</definedName>
    <definedName name="_P211012004">'2110'!$E$22</definedName>
    <definedName name="_P211012005">'2110'!$F$22</definedName>
    <definedName name="_P211012006">'2110'!$G$22</definedName>
    <definedName name="_P211012007">'2110'!$H$22</definedName>
    <definedName name="_P211012008">'2110'!$I$22</definedName>
    <definedName name="_P211012009">'2110'!$J$22</definedName>
    <definedName name="_P211013001">'2110'!$B$23</definedName>
    <definedName name="_P211013002">'2110'!$C$23</definedName>
    <definedName name="_P211013003">'2110'!$D$23</definedName>
    <definedName name="_P211013004">'2110'!$E$23</definedName>
    <definedName name="_P211013005">'2110'!$F$23</definedName>
    <definedName name="_P211013006">'2110'!$G$23</definedName>
    <definedName name="_P211013007">'2110'!$H$23</definedName>
    <definedName name="_P211013008">'2110'!$I$23</definedName>
    <definedName name="_P211013009">'2110'!$J$23</definedName>
    <definedName name="_P211014001">'2110'!$B$24</definedName>
    <definedName name="_P211014002">'2110'!$C$24</definedName>
    <definedName name="_P211014003">'2110'!$D$24</definedName>
    <definedName name="_P211014004">'2110'!$E$24</definedName>
    <definedName name="_P211014005">'2110'!$F$24</definedName>
    <definedName name="_P211014006">'2110'!$G$24</definedName>
    <definedName name="_P211014007">'2110'!$H$24</definedName>
    <definedName name="_P211014008">'2110'!$I$24</definedName>
    <definedName name="_P211014009">'2110'!$J$24</definedName>
    <definedName name="_P211015001">'2110'!$B$25</definedName>
    <definedName name="_P211015002">'2110'!$C$25</definedName>
    <definedName name="_P211015003">'2110'!$D$25</definedName>
    <definedName name="_P211015004">'2110'!$E$25</definedName>
    <definedName name="_P211015005">'2110'!$F$25</definedName>
    <definedName name="_P211015006">'2110'!$G$25</definedName>
    <definedName name="_P211015007">'2110'!$H$25</definedName>
    <definedName name="_P211015008">'2110'!$I$25</definedName>
    <definedName name="_P211015009">'2110'!$J$25</definedName>
    <definedName name="_P211016001">'2110'!$B$26</definedName>
    <definedName name="_P211016002">'2110'!$C$26</definedName>
    <definedName name="_P211016003">'2110'!$D$26</definedName>
    <definedName name="_P211016004">'2110'!$E$26</definedName>
    <definedName name="_P211016005">'2110'!$F$26</definedName>
    <definedName name="_P211016006">'2110'!$G$26</definedName>
    <definedName name="_P211016007">'2110'!$H$26</definedName>
    <definedName name="_P211016008">'2110'!$I$26</definedName>
    <definedName name="_P211016009">'2110'!$J$26</definedName>
    <definedName name="_P211017001">'2110'!$B$27</definedName>
    <definedName name="_P211017002">'2110'!$C$27</definedName>
    <definedName name="_P211017003">'2110'!$D$27</definedName>
    <definedName name="_P211017004">'2110'!$E$27</definedName>
    <definedName name="_P211017005">'2110'!$F$27</definedName>
    <definedName name="_P211017006">'2110'!$G$27</definedName>
    <definedName name="_P211017007">'2110'!$H$27</definedName>
    <definedName name="_P211017008">'2110'!$I$27</definedName>
    <definedName name="_P211017009">'2110'!$J$27</definedName>
    <definedName name="_P211018001">'2110'!$B$28</definedName>
    <definedName name="_P211018002">'2110'!$C$28</definedName>
    <definedName name="_P211018003">'2110'!$D$28</definedName>
    <definedName name="_P211018004">'2110'!$E$28</definedName>
    <definedName name="_P211018005">'2110'!$F$28</definedName>
    <definedName name="_P211018006">'2110'!$G$28</definedName>
    <definedName name="_P211018007">'2110'!$H$28</definedName>
    <definedName name="_P211018008">'2110'!$I$28</definedName>
    <definedName name="_P211018009">'2110'!$J$28</definedName>
    <definedName name="_P211019001">'2110'!$B$29</definedName>
    <definedName name="_P211019002">'2110'!$C$29</definedName>
    <definedName name="_P211019003">'2110'!$D$29</definedName>
    <definedName name="_P211019004">'2110'!$E$29</definedName>
    <definedName name="_P211019005">'2110'!$F$29</definedName>
    <definedName name="_P211019006">'2110'!$G$29</definedName>
    <definedName name="_P211019007">'2110'!$H$29</definedName>
    <definedName name="_P211019008">'2110'!$I$29</definedName>
    <definedName name="_P211019009">'2110'!$J$29</definedName>
    <definedName name="_P211019905">'2110'!$F$30</definedName>
    <definedName name="_P211019906">'2110'!$G$30</definedName>
    <definedName name="_P211019907">'2110'!$H$30</definedName>
    <definedName name="_P211019909">'2110'!$J$30</definedName>
    <definedName name="_P234501001">'2345'!$A$11</definedName>
    <definedName name="_P234501002">'2345'!$C$11</definedName>
    <definedName name="_P234501201">'2345'!$A$12</definedName>
    <definedName name="_P234501202">'2345'!$C$12</definedName>
    <definedName name="_P234502001">'2345'!$A$13</definedName>
    <definedName name="_P234502002">'2345'!$C$13</definedName>
    <definedName name="_P234503001">'2345'!$A$14</definedName>
    <definedName name="_P234503002">'2345'!$C$14</definedName>
    <definedName name="_P234504001">'2345'!$A$15</definedName>
    <definedName name="_P234504002">'2345'!$C$15</definedName>
    <definedName name="_P234505001">'2345'!$A$16</definedName>
    <definedName name="_P234505002">'2345'!$C$16</definedName>
    <definedName name="_P234506001">'2345'!$A$17</definedName>
    <definedName name="_P234506002">'2345'!$C$17</definedName>
    <definedName name="_P234507001">'2345'!$A$18</definedName>
    <definedName name="_P234507002">'2345'!$C$18</definedName>
    <definedName name="_P234508001">'2345'!$A$19</definedName>
    <definedName name="_P234508002">'2345'!$C$19</definedName>
    <definedName name="_P234509001">'2345'!$A$20</definedName>
    <definedName name="_P234509002">'2345'!$C$20</definedName>
    <definedName name="_P234510001">'2345'!$A$21</definedName>
    <definedName name="_P234510002">'2345'!$C$21</definedName>
    <definedName name="_P234511001">'2345'!$A$22</definedName>
    <definedName name="_P234511002">'2345'!$C$22</definedName>
    <definedName name="_P234512001">'2345'!$A$23</definedName>
    <definedName name="_P234512002">'2345'!$C$23</definedName>
    <definedName name="_P234513001">'2345'!$A$24</definedName>
    <definedName name="_P234513002">'2345'!$C$24</definedName>
    <definedName name="_P234514001">'2345'!$A$25</definedName>
    <definedName name="_P234514002">'2345'!$C$25</definedName>
    <definedName name="_P234515001">'2345'!$A$26</definedName>
    <definedName name="_P234515002">'2345'!$C$26</definedName>
    <definedName name="_P234516001">'2345'!$A$27</definedName>
    <definedName name="_P234516002">'2345'!$C$27</definedName>
    <definedName name="_P234517001">'2345'!$A$28</definedName>
    <definedName name="_P234517002">'2345'!$C$28</definedName>
    <definedName name="_P234518001">'2345'!$A$29</definedName>
    <definedName name="_P234518002">'2345'!$C$29</definedName>
    <definedName name="_P234519001">'2345'!$A$30</definedName>
    <definedName name="_P234519002">'2345'!$C$30</definedName>
    <definedName name="_P234520001">'2345'!$A$31</definedName>
    <definedName name="_P234520002">'2345'!$C$31</definedName>
    <definedName name="_P234521001">'2345'!$A$32</definedName>
    <definedName name="_P234521002">'2345'!$C$32</definedName>
    <definedName name="_P234522001">'2345'!$A$33</definedName>
    <definedName name="_P234522002">'2345'!$C$33</definedName>
    <definedName name="_P234523001">'2345'!$A$34</definedName>
    <definedName name="_P234523002">'2345'!$C$34</definedName>
    <definedName name="_P234524001">'2345'!$A$35</definedName>
    <definedName name="_P234524002">'2345'!$C$35</definedName>
    <definedName name="_P234525001">'2345'!$A$36</definedName>
    <definedName name="_P234525002">'2345'!$C$36</definedName>
    <definedName name="_P234526001">'2345'!$A$37</definedName>
    <definedName name="_P234526002">'2345'!$C$37</definedName>
    <definedName name="_P234527001">'2345'!$A$38</definedName>
    <definedName name="_P234527002">'2345'!$C$38</definedName>
    <definedName name="_P234528001">'2345'!$A$39</definedName>
    <definedName name="_P234528002">'2345'!$C$39</definedName>
    <definedName name="_P234529001">'2345'!$A$40</definedName>
    <definedName name="_P234529002">'2345'!$C$40</definedName>
    <definedName name="_P234529902">'2345'!$C$41</definedName>
    <definedName name="_P240001001">'2400'!$B$11</definedName>
    <definedName name="_P240001002">'2400'!$C$11</definedName>
    <definedName name="_P240001003">'2400'!$D$11</definedName>
    <definedName name="_P240001004">'2400'!$E$11</definedName>
    <definedName name="_P240001005">'2400'!$F$11</definedName>
    <definedName name="_P240001006">'2400'!$G$11</definedName>
    <definedName name="_P240001007">'2400'!$H$11</definedName>
    <definedName name="_P240001008">'2400'!$I$11</definedName>
    <definedName name="_P240001009">'2400'!$J$11</definedName>
    <definedName name="_P240002001">'2400'!$B$12</definedName>
    <definedName name="_P240002002">'2400'!$C$12</definedName>
    <definedName name="_P240002003">'2400'!$D$12</definedName>
    <definedName name="_P240002004">'2400'!$E$12</definedName>
    <definedName name="_P240002005">'2400'!$F$12</definedName>
    <definedName name="_P240002006">'2400'!$G$12</definedName>
    <definedName name="_P240002007">'2400'!$H$12</definedName>
    <definedName name="_P240002008">'2400'!$I$12</definedName>
    <definedName name="_P240002009">'2400'!$J$12</definedName>
    <definedName name="_P240003001">'2400'!$B$13</definedName>
    <definedName name="_P240003002">'2400'!$C$13</definedName>
    <definedName name="_P240003003">'2400'!$D$13</definedName>
    <definedName name="_P240003004">'2400'!$E$13</definedName>
    <definedName name="_P240003005">'2400'!$F$13</definedName>
    <definedName name="_P240003006">'2400'!$G$13</definedName>
    <definedName name="_P240003007">'2400'!$H$13</definedName>
    <definedName name="_P240003008">'2400'!$I$13</definedName>
    <definedName name="_P240003009">'2400'!$J$13</definedName>
    <definedName name="_P240004001">'2400'!$B$14</definedName>
    <definedName name="_P240004002">'2400'!$C$14</definedName>
    <definedName name="_P240004003">'2400'!$D$14</definedName>
    <definedName name="_P240004004">'2400'!$E$14</definedName>
    <definedName name="_P240004005">'2400'!$F$14</definedName>
    <definedName name="_P240004006">'2400'!$G$14</definedName>
    <definedName name="_P240004007">'2400'!$H$14</definedName>
    <definedName name="_P240004008">'2400'!$I$14</definedName>
    <definedName name="_P240004009">'2400'!$J$14</definedName>
    <definedName name="_P240005001">'2400'!$B$15</definedName>
    <definedName name="_P240005002">'2400'!$C$15</definedName>
    <definedName name="_P240005003">'2400'!$D$15</definedName>
    <definedName name="_P240005004">'2400'!$E$15</definedName>
    <definedName name="_P240005005">'2400'!$F$15</definedName>
    <definedName name="_P240005006">'2400'!$G$15</definedName>
    <definedName name="_P240005007">'2400'!$H$15</definedName>
    <definedName name="_P240005008">'2400'!$I$15</definedName>
    <definedName name="_P240005009">'2400'!$J$15</definedName>
    <definedName name="_P240006001">'2400'!$B$16</definedName>
    <definedName name="_P240006002">'2400'!$C$16</definedName>
    <definedName name="_P240006003">'2400'!$D$16</definedName>
    <definedName name="_P240006004">'2400'!$E$16</definedName>
    <definedName name="_P240006005">'2400'!$F$16</definedName>
    <definedName name="_P240006006">'2400'!$G$16</definedName>
    <definedName name="_P240006007">'2400'!$H$16</definedName>
    <definedName name="_P240006008">'2400'!$I$16</definedName>
    <definedName name="_P240006009">'2400'!$J$16</definedName>
    <definedName name="_P240007001">'2400'!$B$17</definedName>
    <definedName name="_P240007002">'2400'!$C$17</definedName>
    <definedName name="_P240007003">'2400'!$D$17</definedName>
    <definedName name="_P240007004">'2400'!$E$17</definedName>
    <definedName name="_P240007005">'2400'!$F$17</definedName>
    <definedName name="_P240007006">'2400'!$G$17</definedName>
    <definedName name="_P240007007">'2400'!$H$17</definedName>
    <definedName name="_P240007008">'2400'!$I$17</definedName>
    <definedName name="_P240007009">'2400'!$J$17</definedName>
    <definedName name="_P240008001">'2400'!$B$18</definedName>
    <definedName name="_P240008002">'2400'!$C$18</definedName>
    <definedName name="_P240008003">'2400'!$D$18</definedName>
    <definedName name="_P240008004">'2400'!$E$18</definedName>
    <definedName name="_P240008005">'2400'!$F$18</definedName>
    <definedName name="_P240008006">'2400'!$G$18</definedName>
    <definedName name="_P240008007">'2400'!$H$18</definedName>
    <definedName name="_P240008008">'2400'!$I$18</definedName>
    <definedName name="_P240008009">'2400'!$J$18</definedName>
    <definedName name="_P240009001">'2400'!$B$19</definedName>
    <definedName name="_P240009002">'2400'!$C$19</definedName>
    <definedName name="_P240009003">'2400'!$D$19</definedName>
    <definedName name="_P240009004">'2400'!$E$19</definedName>
    <definedName name="_P240009005">'2400'!$F$19</definedName>
    <definedName name="_P240009006">'2400'!$G$19</definedName>
    <definedName name="_P240009007">'2400'!$H$19</definedName>
    <definedName name="_P240009008">'2400'!$I$19</definedName>
    <definedName name="_P240009009">'2400'!$J$19</definedName>
    <definedName name="_P240010001">'2400'!$B$20</definedName>
    <definedName name="_P240010002">'2400'!$C$20</definedName>
    <definedName name="_P240010003">'2400'!$D$20</definedName>
    <definedName name="_P240010004">'2400'!$E$20</definedName>
    <definedName name="_P240010005">'2400'!$F$20</definedName>
    <definedName name="_P240010006">'2400'!$G$20</definedName>
    <definedName name="_P240010007">'2400'!$H$20</definedName>
    <definedName name="_P240010008">'2400'!$I$20</definedName>
    <definedName name="_P240010009">'2400'!$J$20</definedName>
    <definedName name="_P240011001">'2400'!$B$21</definedName>
    <definedName name="_P240011002">'2400'!$C$21</definedName>
    <definedName name="_P240011003">'2400'!$D$21</definedName>
    <definedName name="_P240011004">'2400'!$E$21</definedName>
    <definedName name="_P240011005">'2400'!$F$21</definedName>
    <definedName name="_P240011006">'2400'!$G$21</definedName>
    <definedName name="_P240011007">'2400'!$H$21</definedName>
    <definedName name="_P240011008">'2400'!$I$21</definedName>
    <definedName name="_P240011009">'2400'!$J$21</definedName>
    <definedName name="_P240012001">'2400'!$B$22</definedName>
    <definedName name="_P240012002">'2400'!$C$22</definedName>
    <definedName name="_P240012003">'2400'!$D$22</definedName>
    <definedName name="_P240012004">'2400'!$E$22</definedName>
    <definedName name="_P240012005">'2400'!$F$22</definedName>
    <definedName name="_P240012006">'2400'!$G$22</definedName>
    <definedName name="_P240012007">'2400'!$H$22</definedName>
    <definedName name="_P240012008">'2400'!$I$22</definedName>
    <definedName name="_P240012009">'2400'!$J$22</definedName>
    <definedName name="_P240013001">'2400'!$B$23</definedName>
    <definedName name="_P240013002">'2400'!$C$23</definedName>
    <definedName name="_P240013003">'2400'!$D$23</definedName>
    <definedName name="_P240013004">'2400'!$E$23</definedName>
    <definedName name="_P240013005">'2400'!$F$23</definedName>
    <definedName name="_P240013006">'2400'!$G$23</definedName>
    <definedName name="_P240013007">'2400'!$H$23</definedName>
    <definedName name="_P240013008">'2400'!$I$23</definedName>
    <definedName name="_P240013009">'2400'!$J$23</definedName>
    <definedName name="_P240014001">'2400'!$B$24</definedName>
    <definedName name="_P240014002">'2400'!$C$24</definedName>
    <definedName name="_P240014003">'2400'!$D$24</definedName>
    <definedName name="_P240014004">'2400'!$E$24</definedName>
    <definedName name="_P240014005">'2400'!$F$24</definedName>
    <definedName name="_P240014006">'2400'!$G$24</definedName>
    <definedName name="_P240014007">'2400'!$H$24</definedName>
    <definedName name="_P240014008">'2400'!$I$24</definedName>
    <definedName name="_P240014009">'2400'!$J$24</definedName>
    <definedName name="_P240015001">'2400'!$B$25</definedName>
    <definedName name="_P240015002">'2400'!$C$25</definedName>
    <definedName name="_P240015003">'2400'!$D$25</definedName>
    <definedName name="_P240015004">'2400'!$E$25</definedName>
    <definedName name="_P240015005">'2400'!$F$25</definedName>
    <definedName name="_P240015006">'2400'!$G$25</definedName>
    <definedName name="_P240015007">'2400'!$H$25</definedName>
    <definedName name="_P240015008">'2400'!$I$25</definedName>
    <definedName name="_P240015009">'2400'!$J$25</definedName>
    <definedName name="_P240016001">'2400'!$B$26</definedName>
    <definedName name="_P240016002">'2400'!$C$26</definedName>
    <definedName name="_P240016003">'2400'!$D$26</definedName>
    <definedName name="_P240016004">'2400'!$E$26</definedName>
    <definedName name="_P240016005">'2400'!$F$26</definedName>
    <definedName name="_P240016006">'2400'!$G$26</definedName>
    <definedName name="_P240016007">'2400'!$H$26</definedName>
    <definedName name="_P240016008">'2400'!$I$26</definedName>
    <definedName name="_P240016009">'2400'!$J$26</definedName>
    <definedName name="_P240017001">'2400'!$B$27</definedName>
    <definedName name="_P240017002">'2400'!$C$27</definedName>
    <definedName name="_P240017003">'2400'!$D$27</definedName>
    <definedName name="_P240017004">'2400'!$E$27</definedName>
    <definedName name="_P240017005">'2400'!$F$27</definedName>
    <definedName name="_P240017006">'2400'!$G$27</definedName>
    <definedName name="_P240017007">'2400'!$H$27</definedName>
    <definedName name="_P240017008">'2400'!$I$27</definedName>
    <definedName name="_P240017009">'2400'!$J$27</definedName>
    <definedName name="_P240018001">'2400'!$B$28</definedName>
    <definedName name="_P240018002">'2400'!$C$28</definedName>
    <definedName name="_P240018003">'2400'!$D$28</definedName>
    <definedName name="_P240018004">'2400'!$E$28</definedName>
    <definedName name="_P240018005">'2400'!$F$28</definedName>
    <definedName name="_P240018006">'2400'!$G$28</definedName>
    <definedName name="_P240018007">'2400'!$H$28</definedName>
    <definedName name="_P240018008">'2400'!$I$28</definedName>
    <definedName name="_P240018009">'2400'!$J$28</definedName>
    <definedName name="_P240019001">'2400'!$B$29</definedName>
    <definedName name="_P240019002">'2400'!$C$29</definedName>
    <definedName name="_P240019003">'2400'!$D$29</definedName>
    <definedName name="_P240019004">'2400'!$E$29</definedName>
    <definedName name="_P240019005">'2400'!$F$29</definedName>
    <definedName name="_P240019006">'2400'!$G$29</definedName>
    <definedName name="_P240019007">'2400'!$H$29</definedName>
    <definedName name="_P240019008">'2400'!$I$29</definedName>
    <definedName name="_P240019009">'2400'!$J$29</definedName>
    <definedName name="_P240019905">'2400'!$F$30</definedName>
    <definedName name="_P240019906">'2400'!$G$30</definedName>
    <definedName name="_P240019907">'2400'!$H$30</definedName>
    <definedName name="_P240019909">'2400'!$J$30</definedName>
    <definedName name="_P2680.101001">'2680.1'!$B$12</definedName>
    <definedName name="_P2680.101002">'2680.1'!$C$12</definedName>
    <definedName name="_P2680.101003">'2680.1'!$D$12</definedName>
    <definedName name="_P2680.101004">'2680.1'!$E$12</definedName>
    <definedName name="_P2680.102001">'2680.1'!$B$13</definedName>
    <definedName name="_P2680.102002">'2680.1'!$C$13</definedName>
    <definedName name="_P2680.102003">'2680.1'!$D$13</definedName>
    <definedName name="_P2680.102004">'2680.1'!$E$13</definedName>
    <definedName name="_P2680.103001">'2680.1'!$B$14</definedName>
    <definedName name="_P2680.103002">'2680.1'!$C$14</definedName>
    <definedName name="_P2680.103003">'2680.1'!$D$14</definedName>
    <definedName name="_P2680.103004">'2680.1'!$E$14</definedName>
    <definedName name="_P2680.104001">'2680.1'!$B$15</definedName>
    <definedName name="_P2680.104002">'2680.1'!$C$15</definedName>
    <definedName name="_P2680.104003">'2680.1'!$D$15</definedName>
    <definedName name="_P2680.104004">'2680.1'!$E$15</definedName>
    <definedName name="_P2680.105001">'2680.1'!$B$16</definedName>
    <definedName name="_P2680.105002">'2680.1'!$C$16</definedName>
    <definedName name="_P2680.105003">'2680.1'!$D$16</definedName>
    <definedName name="_P2680.105004">'2680.1'!$E$16</definedName>
    <definedName name="_P2680.106001">'2680.1'!$B$17</definedName>
    <definedName name="_P2680.106002">'2680.1'!$C$17</definedName>
    <definedName name="_P2680.106003">'2680.1'!$D$17</definedName>
    <definedName name="_P2680.106004">'2680.1'!$E$17</definedName>
    <definedName name="_P2680.107001">'2680.1'!$B$18</definedName>
    <definedName name="_P2680.107002">'2680.1'!$C$18</definedName>
    <definedName name="_P2680.107003">'2680.1'!$D$18</definedName>
    <definedName name="_P2680.107004">'2680.1'!$E$18</definedName>
    <definedName name="_P2680.108001">'2680.1'!$B$19</definedName>
    <definedName name="_P2680.108002">'2680.1'!$C$19</definedName>
    <definedName name="_P2680.108003">'2680.1'!$D$19</definedName>
    <definedName name="_P2680.108004">'2680.1'!$E$19</definedName>
    <definedName name="_P2680.109001">'2680.1'!$B$20</definedName>
    <definedName name="_P2680.109002">'2680.1'!$C$20</definedName>
    <definedName name="_P2680.109003">'2680.1'!$D$20</definedName>
    <definedName name="_P2680.109004">'2680.1'!$E$20</definedName>
    <definedName name="_P2680.110001">'2680.1'!$B$21</definedName>
    <definedName name="_P2680.110002">'2680.1'!$C$21</definedName>
    <definedName name="_P2680.110003">'2680.1'!$D$21</definedName>
    <definedName name="_P2680.110004">'2680.1'!$E$21</definedName>
    <definedName name="_P2680.111001">'2680.1'!$B$22</definedName>
    <definedName name="_P2680.111002">'2680.1'!$C$22</definedName>
    <definedName name="_P2680.111003">'2680.1'!$D$22</definedName>
    <definedName name="_P2680.111004">'2680.1'!$E$22</definedName>
    <definedName name="_P2680.113001">'2680.1'!$B$24</definedName>
    <definedName name="_P2680.113002">'2680.1'!$C$24</definedName>
    <definedName name="_P2680.113003">'2680.1'!$D$24</definedName>
    <definedName name="_P2680.113004">'2680.1'!$E$24</definedName>
    <definedName name="_P2680.119902">'2680.1'!$C$25</definedName>
    <definedName name="_P2680.119903">'2680.1'!$D$25</definedName>
    <definedName name="_P2680.119904">'2680.1'!$E$25</definedName>
    <definedName name="_P2680.120001">'2680.1'!$B$31</definedName>
    <definedName name="_P2680.120002">'2680.1'!$C$31</definedName>
    <definedName name="_P2680.120003">'2680.1'!$D$31</definedName>
    <definedName name="_P2680.120004">'2680.1'!$E$31</definedName>
    <definedName name="_P2680.121001">'2680.1'!$B$32</definedName>
    <definedName name="_P2680.121002">'2680.1'!$C$32</definedName>
    <definedName name="_P2680.121003">'2680.1'!$D$32</definedName>
    <definedName name="_P2680.121004">'2680.1'!$E$32</definedName>
    <definedName name="_P2680.122001">'2680.1'!$B$33</definedName>
    <definedName name="_P2680.122002">'2680.1'!$C$33</definedName>
    <definedName name="_P2680.122003">'2680.1'!$D$33</definedName>
    <definedName name="_P2680.122004">'2680.1'!$E$33</definedName>
    <definedName name="_P2680.123001">'2680.1'!$B$34</definedName>
    <definedName name="_P2680.123002">'2680.1'!$C$34</definedName>
    <definedName name="_P2680.123003">'2680.1'!$D$34</definedName>
    <definedName name="_P2680.123004">'2680.1'!$E$34</definedName>
    <definedName name="_P2680.124001">'2680.1'!$B$35</definedName>
    <definedName name="_P2680.124002">'2680.1'!$C$35</definedName>
    <definedName name="_P2680.124003">'2680.1'!$D$35</definedName>
    <definedName name="_P2680.124004">'2680.1'!$E$35</definedName>
    <definedName name="_P2680.125001">'2680.1'!$B$36</definedName>
    <definedName name="_P2680.125002">'2680.1'!$C$36</definedName>
    <definedName name="_P2680.125003">'2680.1'!$D$36</definedName>
    <definedName name="_P2680.125004">'2680.1'!$E$36</definedName>
    <definedName name="_P2680.126001">'2680.1'!$B$37</definedName>
    <definedName name="_P2680.126002">'2680.1'!$C$37</definedName>
    <definedName name="_P2680.126003">'2680.1'!$D$37</definedName>
    <definedName name="_P2680.126004">'2680.1'!$E$37</definedName>
    <definedName name="_P2680.128001">'2680.1'!$B$39</definedName>
    <definedName name="_P2680.128002">'2680.1'!$C$39</definedName>
    <definedName name="_P2680.128003">'2680.1'!$D$39</definedName>
    <definedName name="_P2680.128004">'2680.1'!$E$39</definedName>
    <definedName name="_P2680.129902">'2680.1'!$C$40</definedName>
    <definedName name="_P2680.129903">'2680.1'!$D$40</definedName>
    <definedName name="_P2680.129904">'2680.1'!$E$40</definedName>
    <definedName name="_P2680.201001">'2680.2'!$B$12</definedName>
    <definedName name="_P2680.201002">'2680.2'!$C$12</definedName>
    <definedName name="_P2680.201003">'2680.2'!$D$12</definedName>
    <definedName name="_P2680.201004">'2680.2'!$E$12</definedName>
    <definedName name="_P2680.202001">'2680.2'!$B$13</definedName>
    <definedName name="_P2680.202002">'2680.2'!$C$13</definedName>
    <definedName name="_P2680.202003">'2680.2'!$D$13</definedName>
    <definedName name="_P2680.202004">'2680.2'!$E$13</definedName>
    <definedName name="_P2680.203001">'2680.2'!$B$14</definedName>
    <definedName name="_P2680.203002">'2680.2'!$C$14</definedName>
    <definedName name="_P2680.203003">'2680.2'!$D$14</definedName>
    <definedName name="_P2680.203004">'2680.2'!$E$14</definedName>
    <definedName name="_P2680.204001">'2680.2'!$B$15</definedName>
    <definedName name="_P2680.204002">'2680.2'!$C$15</definedName>
    <definedName name="_P2680.204003">'2680.2'!$D$15</definedName>
    <definedName name="_P2680.204004">'2680.2'!$E$15</definedName>
    <definedName name="_P2680.205001">'2680.2'!$B$16</definedName>
    <definedName name="_P2680.205002">'2680.2'!$C$16</definedName>
    <definedName name="_P2680.205003">'2680.2'!$D$16</definedName>
    <definedName name="_P2680.205004">'2680.2'!$E$16</definedName>
    <definedName name="_P2680.206001">'2680.2'!$B$17</definedName>
    <definedName name="_P2680.206002">'2680.2'!$C$17</definedName>
    <definedName name="_P2680.206003">'2680.2'!$D$17</definedName>
    <definedName name="_P2680.206004">'2680.2'!$E$17</definedName>
    <definedName name="_P2680.207001">'2680.2'!$B$18</definedName>
    <definedName name="_P2680.207002">'2680.2'!$C$18</definedName>
    <definedName name="_P2680.207003">'2680.2'!$D$18</definedName>
    <definedName name="_P2680.207004">'2680.2'!$E$18</definedName>
    <definedName name="_P2680.208001">'2680.2'!$B$19</definedName>
    <definedName name="_P2680.208002">'2680.2'!$C$19</definedName>
    <definedName name="_P2680.208003">'2680.2'!$D$19</definedName>
    <definedName name="_P2680.208004">'2680.2'!$E$19</definedName>
    <definedName name="_P2680.209001">'2680.2'!$B$20</definedName>
    <definedName name="_P2680.209002">'2680.2'!$C$20</definedName>
    <definedName name="_P2680.209003">'2680.2'!$D$20</definedName>
    <definedName name="_P2680.209004">'2680.2'!$E$20</definedName>
    <definedName name="_P2680.210001">'2680.2'!$B$21</definedName>
    <definedName name="_P2680.210002">'2680.2'!$C$21</definedName>
    <definedName name="_P2680.210003">'2680.2'!$D$21</definedName>
    <definedName name="_P2680.210004">'2680.2'!$E$21</definedName>
    <definedName name="_P2680.211001">'2680.2'!$B$22</definedName>
    <definedName name="_P2680.211002">'2680.2'!$C$22</definedName>
    <definedName name="_P2680.211003">'2680.2'!$D$22</definedName>
    <definedName name="_P2680.211004">'2680.2'!$E$22</definedName>
    <definedName name="_P2680.213001">'2680.2'!$B$24</definedName>
    <definedName name="_P2680.213002">'2680.2'!$C$24</definedName>
    <definedName name="_P2680.213003">'2680.2'!$D$24</definedName>
    <definedName name="_P2680.213004">'2680.2'!$E$24</definedName>
    <definedName name="_P2680.219902">'2680.2'!$C$25</definedName>
    <definedName name="_P2680.219903">'2680.2'!$D$25</definedName>
    <definedName name="_P2680.219904">'2680.2'!$E$25</definedName>
    <definedName name="_P2680.220001">'2680.2'!$B$31</definedName>
    <definedName name="_P2680.220002">'2680.2'!$C$31</definedName>
    <definedName name="_P2680.220003">'2680.2'!$D$31</definedName>
    <definedName name="_P2680.220004">'2680.2'!$E$31</definedName>
    <definedName name="_P2680.221001">'2680.2'!$B$32</definedName>
    <definedName name="_P2680.221002">'2680.2'!$C$32</definedName>
    <definedName name="_P2680.221003">'2680.2'!$D$32</definedName>
    <definedName name="_P2680.221004">'2680.2'!$E$32</definedName>
    <definedName name="_P2680.222001">'2680.2'!$B$33</definedName>
    <definedName name="_P2680.222002">'2680.2'!$C$33</definedName>
    <definedName name="_P2680.222003">'2680.2'!$D$33</definedName>
    <definedName name="_P2680.222004">'2680.2'!$E$33</definedName>
    <definedName name="_P2680.223001">'2680.2'!$B$34</definedName>
    <definedName name="_P2680.223002">'2680.2'!$C$34</definedName>
    <definedName name="_P2680.223003">'2680.2'!$D$34</definedName>
    <definedName name="_P2680.223004">'2680.2'!$E$34</definedName>
    <definedName name="_P2680.224001">'2680.2'!$B$35</definedName>
    <definedName name="_P2680.224002">'2680.2'!$C$35</definedName>
    <definedName name="_P2680.224003">'2680.2'!$D$35</definedName>
    <definedName name="_P2680.224004">'2680.2'!$E$35</definedName>
    <definedName name="_P2680.225001">'2680.2'!$B$36</definedName>
    <definedName name="_P2680.225002">'2680.2'!$C$36</definedName>
    <definedName name="_P2680.225003">'2680.2'!$D$36</definedName>
    <definedName name="_P2680.225004">'2680.2'!$E$36</definedName>
    <definedName name="_P2680.226001">'2680.2'!$B$37</definedName>
    <definedName name="_P2680.226002">'2680.2'!$C$37</definedName>
    <definedName name="_P2680.226003">'2680.2'!$D$37</definedName>
    <definedName name="_P2680.226004">'2680.2'!$E$37</definedName>
    <definedName name="_P2680.228001">'2680.2'!$B$39</definedName>
    <definedName name="_P2680.228002">'2680.2'!$C$39</definedName>
    <definedName name="_P2680.228003">'2680.2'!$D$39</definedName>
    <definedName name="_P2680.228004">'2680.2'!$E$39</definedName>
    <definedName name="_P2680.229902">'2680.2'!$C$40</definedName>
    <definedName name="_P2680.229903">'2680.2'!$D$40</definedName>
    <definedName name="_P2680.229904">'2680.2'!$E$40</definedName>
    <definedName name="_P268001001">'2680'!$B$12</definedName>
    <definedName name="_P268001002">'2680'!$C$12</definedName>
    <definedName name="_P268001003">'2680'!$D$12</definedName>
    <definedName name="_P268001004">'2680'!$E$12</definedName>
    <definedName name="_P268002001">'2680'!$B$13</definedName>
    <definedName name="_P268002002">'2680'!$C$13</definedName>
    <definedName name="_P268002003">'2680'!$D$13</definedName>
    <definedName name="_P268002004">'2680'!$E$13</definedName>
    <definedName name="_P268003001">'2680'!$B$14</definedName>
    <definedName name="_P268003002">'2680'!$C$14</definedName>
    <definedName name="_P268003003">'2680'!$D$14</definedName>
    <definedName name="_P268003004">'2680'!$E$14</definedName>
    <definedName name="_P268004001">'2680'!$B$15</definedName>
    <definedName name="_P268004002">'2680'!$C$15</definedName>
    <definedName name="_P268004003">'2680'!$D$15</definedName>
    <definedName name="_P268004004">'2680'!$E$15</definedName>
    <definedName name="_P268005001">'2680'!$B$16</definedName>
    <definedName name="_P268005002">'2680'!$C$16</definedName>
    <definedName name="_P268005003">'2680'!$D$16</definedName>
    <definedName name="_P268005004">'2680'!$E$16</definedName>
    <definedName name="_P268006001">'2680'!$B$17</definedName>
    <definedName name="_P268006002">'2680'!$C$17</definedName>
    <definedName name="_P268006003">'2680'!$D$17</definedName>
    <definedName name="_P268006004">'2680'!$E$17</definedName>
    <definedName name="_P268007001">'2680'!$B$18</definedName>
    <definedName name="_P268007002">'2680'!$C$18</definedName>
    <definedName name="_P268007003">'2680'!$D$18</definedName>
    <definedName name="_P268007004">'2680'!$E$18</definedName>
    <definedName name="_P268008001">'2680'!$B$19</definedName>
    <definedName name="_P268008002">'2680'!$C$19</definedName>
    <definedName name="_P268008003">'2680'!$D$19</definedName>
    <definedName name="_P268008004">'2680'!$E$19</definedName>
    <definedName name="_P268009001">'2680'!$B$20</definedName>
    <definedName name="_P268009002">'2680'!$C$20</definedName>
    <definedName name="_P268009003">'2680'!$D$20</definedName>
    <definedName name="_P268009004">'2680'!$E$20</definedName>
    <definedName name="_P268010001">'2680'!$B$21</definedName>
    <definedName name="_P268010002">'2680'!$C$21</definedName>
    <definedName name="_P268010003">'2680'!$D$21</definedName>
    <definedName name="_P268010004">'2680'!$E$21</definedName>
    <definedName name="_P268011001">'2680'!$B$22</definedName>
    <definedName name="_P268011002">'2680'!$C$22</definedName>
    <definedName name="_P268011003">'2680'!$D$22</definedName>
    <definedName name="_P268011004">'2680'!$E$22</definedName>
    <definedName name="_P268012001">'2680'!$B$23</definedName>
    <definedName name="_P268012002">'2680'!$C$23</definedName>
    <definedName name="_P268012003">'2680'!$D$23</definedName>
    <definedName name="_P268012004">'2680'!$E$23</definedName>
    <definedName name="_P268013001">'2680'!$B$24</definedName>
    <definedName name="_P268013002">'2680'!$C$24</definedName>
    <definedName name="_P268013003">'2680'!$D$24</definedName>
    <definedName name="_P268013004">'2680'!$E$24</definedName>
    <definedName name="_P268014001">'2680'!$B$25</definedName>
    <definedName name="_P268014002">'2680'!$C$25</definedName>
    <definedName name="_P268014003">'2680'!$D$25</definedName>
    <definedName name="_P268014004">'2680'!$E$25</definedName>
    <definedName name="_P268015001">'2680'!$B$26</definedName>
    <definedName name="_P268015002">'2680'!$C$26</definedName>
    <definedName name="_P268015003">'2680'!$D$26</definedName>
    <definedName name="_P268015004">'2680'!$E$26</definedName>
    <definedName name="_P268016001">'2680'!$B$27</definedName>
    <definedName name="_P268016002">'2680'!$C$27</definedName>
    <definedName name="_P268016003">'2680'!$D$27</definedName>
    <definedName name="_P268016004">'2680'!$E$27</definedName>
    <definedName name="_P268017001">'2680'!$B$28</definedName>
    <definedName name="_P268017002">'2680'!$C$28</definedName>
    <definedName name="_P268017003">'2680'!$D$28</definedName>
    <definedName name="_P268017004">'2680'!$E$28</definedName>
    <definedName name="_P268018001">'2680'!$B$29</definedName>
    <definedName name="_P268018002">'2680'!$C$29</definedName>
    <definedName name="_P268018003">'2680'!$D$29</definedName>
    <definedName name="_P268018004">'2680'!$E$29</definedName>
    <definedName name="_P268019001">'2680'!$B$31</definedName>
    <definedName name="_P268019002">'2680'!$C$31</definedName>
    <definedName name="_P268019003">'2680'!$D$31</definedName>
    <definedName name="_P268019004">'2680'!$E$31</definedName>
    <definedName name="_P268020001">'2680'!$B$32</definedName>
    <definedName name="_P268020002">'2680'!$C$32</definedName>
    <definedName name="_P268020003">'2680'!$D$32</definedName>
    <definedName name="_P268020004">'2680'!$E$32</definedName>
    <definedName name="_P268021001">'2680'!$B$33</definedName>
    <definedName name="_P268021002">'2680'!$C$33</definedName>
    <definedName name="_P268021003">'2680'!$D$33</definedName>
    <definedName name="_P268021004">'2680'!$E$33</definedName>
    <definedName name="_P268022001">'2680'!$B$34</definedName>
    <definedName name="_P268022002">'2680'!$C$34</definedName>
    <definedName name="_P268022003">'2680'!$D$34</definedName>
    <definedName name="_P268022004">'2680'!$E$34</definedName>
    <definedName name="_P268023001">'2680'!$B$35</definedName>
    <definedName name="_P268023002">'2680'!$C$35</definedName>
    <definedName name="_P268023003">'2680'!$D$35</definedName>
    <definedName name="_P268023004">'2680'!$E$35</definedName>
    <definedName name="_P268024001">'2680'!$B$36</definedName>
    <definedName name="_P268024002">'2680'!$C$36</definedName>
    <definedName name="_P268024003">'2680'!$D$36</definedName>
    <definedName name="_P268024004">'2680'!$E$36</definedName>
    <definedName name="_P268025001">'2680'!$B$37</definedName>
    <definedName name="_P268025002">'2680'!$C$37</definedName>
    <definedName name="_P268025003">'2680'!$D$37</definedName>
    <definedName name="_P268025004">'2680'!$E$37</definedName>
    <definedName name="_P268026001">'2680'!$B$38</definedName>
    <definedName name="_P268026002">'2680'!$C$38</definedName>
    <definedName name="_P268026003">'2680'!$D$38</definedName>
    <definedName name="_P268026004">'2680'!$E$38</definedName>
    <definedName name="_P268027001">'2680'!$B$39</definedName>
    <definedName name="_P268027002">'2680'!$C$39</definedName>
    <definedName name="_P268027003">'2680'!$D$39</definedName>
    <definedName name="_P268027004">'2680'!$E$39</definedName>
    <definedName name="_P268028001">'2680'!$B$40</definedName>
    <definedName name="_P268028002">'2680'!$C$40</definedName>
    <definedName name="_P268028003">'2680'!$D$40</definedName>
    <definedName name="_P268028004">'2680'!$E$40</definedName>
    <definedName name="_P268029001">'2680'!$B$41</definedName>
    <definedName name="_P268029002">'2680'!$C$41</definedName>
    <definedName name="_P268029003">'2680'!$D$41</definedName>
    <definedName name="_P268029004">'2680'!$E$41</definedName>
    <definedName name="_P268030001">'2680'!$B$42</definedName>
    <definedName name="_P268030002">'2680'!$C$42</definedName>
    <definedName name="_P268030003">'2680'!$D$42</definedName>
    <definedName name="_P268030004">'2680'!$E$42</definedName>
    <definedName name="_P268031001">'2680'!$B$43</definedName>
    <definedName name="_P268031002">'2680'!$C$43</definedName>
    <definedName name="_P268031003">'2680'!$D$43</definedName>
    <definedName name="_P268031004">'2680'!$E$43</definedName>
    <definedName name="_P268032001">'2680'!$B$44</definedName>
    <definedName name="_P268032002">'2680'!$C$44</definedName>
    <definedName name="_P268032003">'2680'!$D$44</definedName>
    <definedName name="_P268032004">'2680'!$E$44</definedName>
    <definedName name="_P268033001">'2680'!$B$45</definedName>
    <definedName name="_P268033002">'2680'!$C$45</definedName>
    <definedName name="_P268033003">'2680'!$D$45</definedName>
    <definedName name="_P268033004">'2680'!$E$45</definedName>
    <definedName name="_P268039903">'2680'!$D$46</definedName>
    <definedName name="_P268039904">'2680'!$E$46</definedName>
    <definedName name="_P268040001">'2680'!$B$48</definedName>
    <definedName name="_P268040002">'2680'!$C$48</definedName>
    <definedName name="_P268040003">'2680'!$D$48</definedName>
    <definedName name="_P268040004">'2680'!$E$48</definedName>
    <definedName name="_P268041001">'2680'!$B$49</definedName>
    <definedName name="_P268041002">'2680'!$C$49</definedName>
    <definedName name="_P268041003">'2680'!$D$49</definedName>
    <definedName name="_P268041004">'2680'!$E$49</definedName>
    <definedName name="_P268042001">'2680'!$B$50</definedName>
    <definedName name="_P268042002">'2680'!$C$50</definedName>
    <definedName name="_P268042003">'2680'!$D$50</definedName>
    <definedName name="_P268042004">'2680'!$E$50</definedName>
    <definedName name="_P268049903">'2680'!$D$51</definedName>
    <definedName name="_P268049904">'2680'!$E$51</definedName>
    <definedName name="_P268050001">'2680'!$B$53</definedName>
    <definedName name="_P268050002">'2680'!$C$53</definedName>
    <definedName name="_P268050003">'2680'!$D$53</definedName>
    <definedName name="_P268050004">'2680'!$E$53</definedName>
    <definedName name="_P268051001">'2680'!$B$54</definedName>
    <definedName name="_P268051002">'2680'!$C$54</definedName>
    <definedName name="_P268051003">'2680'!$D$54</definedName>
    <definedName name="_P268051004">'2680'!$E$54</definedName>
    <definedName name="_P268052001">'2680'!$B$55</definedName>
    <definedName name="_P268052002">'2680'!$C$55</definedName>
    <definedName name="_P268052003">'2680'!$D$55</definedName>
    <definedName name="_P268052004">'2680'!$E$55</definedName>
    <definedName name="_P268053003">'2680'!$D$57</definedName>
    <definedName name="_P268054001">'2680'!$B$59</definedName>
    <definedName name="_P300300001">'300'!$E$11</definedName>
    <definedName name="_P300301001">'300'!$E$12</definedName>
    <definedName name="_P300302001">'300'!$E$13</definedName>
    <definedName name="_P300303001">'300'!$E$14</definedName>
    <definedName name="_P300304001">'300'!$E$15</definedName>
    <definedName name="_P300305001">'300'!$E$16</definedName>
    <definedName name="_P300306001">'300'!$E$17</definedName>
    <definedName name="_P300307001">'300'!$E$18</definedName>
    <definedName name="_P300308001">'300'!$E$19</definedName>
    <definedName name="_P300309902">'300'!$E$21</definedName>
    <definedName name="_P300310001">'300'!$E$24</definedName>
    <definedName name="_P300311001">'300'!$E$25</definedName>
    <definedName name="_P300312001">'300'!$E$26</definedName>
    <definedName name="_P300313001">'300'!$E$27</definedName>
    <definedName name="_P300314001">'300'!$E$28</definedName>
    <definedName name="_P300318902">'300'!$E$30</definedName>
    <definedName name="_P300319902">'300'!$E$32</definedName>
    <definedName name="_P300321002">'300'!$E$34</definedName>
    <definedName name="_P300321902">'300'!$E$36</definedName>
    <definedName name="_P300330002">'300'!$E$39</definedName>
    <definedName name="_P300331001">'300'!$E$42</definedName>
    <definedName name="_P300331501">'300'!$E$43</definedName>
    <definedName name="_P300332001">'300'!$E$44</definedName>
    <definedName name="_P300332502">'300'!$E$46</definedName>
    <definedName name="_P300333101">'300'!$E$49</definedName>
    <definedName name="_P300334101">'300'!$E$50</definedName>
    <definedName name="_P300335101">'300'!$E$51</definedName>
    <definedName name="_P300337001">'300'!$E$55</definedName>
    <definedName name="_P300337201">'300'!$E$52</definedName>
    <definedName name="_P300337301">'300'!$E$53</definedName>
    <definedName name="_P300337401">'300'!$E$54</definedName>
    <definedName name="_P300339902">'300'!$E$57</definedName>
    <definedName name="_P300345002">'300'!$E$82</definedName>
    <definedName name="_P300350001">'300'!$E$69</definedName>
    <definedName name="_P300350501">'300'!$E$70</definedName>
    <definedName name="_P300351001">'300'!$E$71</definedName>
    <definedName name="_P300351501">'300'!$E$72</definedName>
    <definedName name="_P300352001">'300'!$E$73</definedName>
    <definedName name="_P300352501">'300'!$E$74</definedName>
    <definedName name="_P300354502">'300'!$E$76</definedName>
    <definedName name="_P300355002">'300'!$E$78</definedName>
    <definedName name="_P300355502">'300'!$E$80</definedName>
    <definedName name="_P300356002">'300'!$E$84</definedName>
    <definedName name="_P300371001">'300'!$E$87</definedName>
    <definedName name="_P300372001">'300'!$E$88</definedName>
    <definedName name="_P300373001">'300'!$E$89</definedName>
    <definedName name="_P300374001">'300'!$E$90</definedName>
    <definedName name="_P300375001">'300'!$E$91</definedName>
    <definedName name="_P300376501">'300'!$E$92</definedName>
    <definedName name="_P300379902">'300'!$E$94</definedName>
    <definedName name="_P300380002">'300'!$E$95</definedName>
    <definedName name="_P300390001">'300'!$E$98</definedName>
    <definedName name="_P300391001">'300'!$E$99</definedName>
    <definedName name="_P300392902">'300'!$E$101</definedName>
    <definedName name="_P300394002">'300'!$E$103</definedName>
    <definedName name="_P300399001">'300'!$E$108</definedName>
    <definedName name="_P300399003">'300'!$G$108</definedName>
    <definedName name="_P300399101">'300'!$E$109</definedName>
    <definedName name="_P300399103">'300'!$G$109</definedName>
    <definedName name="_P300399902">'300'!$E$105</definedName>
    <definedName name="_P300399903">'300'!$G$105</definedName>
    <definedName name="_P351001002">'3510'!$C$11</definedName>
    <definedName name="_P351002002">'3510'!$C$12</definedName>
    <definedName name="_P351003002">'3510'!$C$13</definedName>
    <definedName name="_P351004002">'3510'!$C$14</definedName>
    <definedName name="_P351005002">'3510'!$C$15</definedName>
    <definedName name="_P351006002">'3510'!$C$16</definedName>
    <definedName name="_P351009902">'3510'!$C$17</definedName>
    <definedName name="_P351011002">'3510'!$C$21</definedName>
    <definedName name="_P351012002">'3510'!$C$22</definedName>
    <definedName name="_P351013002">'3510'!$C$23</definedName>
    <definedName name="_P351014002">'3510'!$C$24</definedName>
    <definedName name="_P351015002">'3510'!$C$25</definedName>
    <definedName name="_P351016002">'3510'!$C$26</definedName>
    <definedName name="_P351017002">'3510'!$C$27</definedName>
    <definedName name="_P351018002">'3510'!$C$28</definedName>
    <definedName name="_P351019902">'3510'!$C$29</definedName>
    <definedName name="_P351029902">'3510'!$C$30</definedName>
    <definedName name="_P376501002">'3765'!$C$11</definedName>
    <definedName name="_P376502002">'3765'!$C$12</definedName>
    <definedName name="_P376503002">'3765'!$C$13</definedName>
    <definedName name="_P376504002">'3765'!$C$14</definedName>
    <definedName name="_P376505002">'3765'!$C$15</definedName>
    <definedName name="_P376506002">'3765'!$C$16</definedName>
    <definedName name="_P376507002">'3765'!$C$17</definedName>
    <definedName name="_P376508002">'3765'!$C$18</definedName>
    <definedName name="_P376509002">'3765'!$C$19</definedName>
    <definedName name="_P376510002">'3765'!$C$20</definedName>
    <definedName name="_P376511002">'3765'!$C$21</definedName>
    <definedName name="_P376512002">'3765'!$C$22</definedName>
    <definedName name="_P376513002">'3765'!$C$23</definedName>
    <definedName name="_P376514002">'3765'!$C$24</definedName>
    <definedName name="_P376515002">'3765'!$C$25</definedName>
    <definedName name="_P376516002">'3765'!$C$26</definedName>
    <definedName name="_P376517002">'3765'!$C$27</definedName>
    <definedName name="_P376518002">'3765'!$C$28</definedName>
    <definedName name="_P376519002">'3765'!$C$29</definedName>
    <definedName name="_P376520001">'3765'!$A$33</definedName>
    <definedName name="_P376520002">'3765'!$C$33</definedName>
    <definedName name="_P376521001">'3765'!$A$34</definedName>
    <definedName name="_P376521002">'3765'!$C$34</definedName>
    <definedName name="_P376522001">'3765'!$A$35</definedName>
    <definedName name="_P376522002">'3765'!$C$35</definedName>
    <definedName name="_P376523001">'3765'!$A$36</definedName>
    <definedName name="_P376523002">'3765'!$C$36</definedName>
    <definedName name="_P376524001">'3765'!$A$37</definedName>
    <definedName name="_P376524002">'3765'!$C$37</definedName>
    <definedName name="_P376539902">'3765'!$C$38</definedName>
    <definedName name="_P400400002">'400'!$E$10</definedName>
    <definedName name="_P400406001">'400'!$E$15</definedName>
    <definedName name="_P400406101">'400'!$E$16</definedName>
    <definedName name="_P400410001">'400'!$E$19</definedName>
    <definedName name="_P400411001">'400'!$E$20</definedName>
    <definedName name="_P400420001">'400'!$E$23</definedName>
    <definedName name="_P400421001">'400'!$E$24</definedName>
    <definedName name="_P400430001">'400'!$E$25</definedName>
    <definedName name="_P400439902">'400'!$E$27</definedName>
    <definedName name="_P400440001">'400'!$E$30</definedName>
    <definedName name="_P400441001">'400'!$E$32</definedName>
    <definedName name="_P400442001">'400'!$E$33</definedName>
    <definedName name="_P400443001">'400'!$E$34</definedName>
    <definedName name="_P400444001">'400'!$E$35</definedName>
    <definedName name="_P400444201">'400'!$E$36</definedName>
    <definedName name="_P400444401">'400'!$E$37</definedName>
    <definedName name="_P400450002">'400'!$E$39</definedName>
    <definedName name="_P400460002">'400'!$E$41</definedName>
    <definedName name="_P400460003">'400'!$G$41</definedName>
    <definedName name="_P400499001">'400'!$E$46</definedName>
    <definedName name="_P400499101">'400'!$E$47</definedName>
    <definedName name="_P400499902">'400'!$E$43</definedName>
    <definedName name="_P400499903">'400'!$G$43</definedName>
    <definedName name="_P401001001">'4010'!$D$11</definedName>
    <definedName name="_P401002001">'4010'!$D$12</definedName>
    <definedName name="_P401003001">'4010'!$D$13</definedName>
    <definedName name="_P401004001">'4010'!$D$14</definedName>
    <definedName name="_P401005001">'4010'!$D$15</definedName>
    <definedName name="_P401009901">'4010'!$D$16</definedName>
    <definedName name="_P404501002">'4045'!$C$11</definedName>
    <definedName name="_P404501003">'4045'!$D$11</definedName>
    <definedName name="_P404501004">'4045'!$E$11</definedName>
    <definedName name="_P404501005">'4045'!$F$11</definedName>
    <definedName name="_P404501006">'4045'!$G$11</definedName>
    <definedName name="_P404501007">'4045'!$H$11</definedName>
    <definedName name="_P404502002">'4045'!$C$12</definedName>
    <definedName name="_P404502003">'4045'!$D$12</definedName>
    <definedName name="_P404502004">'4045'!$E$12</definedName>
    <definedName name="_P404502005">'4045'!$F$12</definedName>
    <definedName name="_P404502006">'4045'!$G$12</definedName>
    <definedName name="_P404502007">'4045'!$H$12</definedName>
    <definedName name="_P404502502">'4045'!$C$13</definedName>
    <definedName name="_P404502503">'4045'!$D$13</definedName>
    <definedName name="_P404502504">'4045'!$E$13</definedName>
    <definedName name="_P404502505">'4045'!$F$13</definedName>
    <definedName name="_P404502506">'4045'!$G$13</definedName>
    <definedName name="_P404502507">'4045'!$H$13</definedName>
    <definedName name="_P404503002">'4045'!$C$14</definedName>
    <definedName name="_P404503003">'4045'!$D$14</definedName>
    <definedName name="_P404503004">'4045'!$E$14</definedName>
    <definedName name="_P404503005">'4045'!$F$14</definedName>
    <definedName name="_P404503006">'4045'!$G$14</definedName>
    <definedName name="_P404503007">'4045'!$H$14</definedName>
    <definedName name="_P404504002">'4045'!$C$15</definedName>
    <definedName name="_P404504003">'4045'!$D$15</definedName>
    <definedName name="_P404504004">'4045'!$E$15</definedName>
    <definedName name="_P404504005">'4045'!$F$15</definedName>
    <definedName name="_P404504006">'4045'!$G$15</definedName>
    <definedName name="_P404504007">'4045'!$H$15</definedName>
    <definedName name="_P404505002">'4045'!$C$16</definedName>
    <definedName name="_P404505003">'4045'!$D$16</definedName>
    <definedName name="_P404505004">'4045'!$E$16</definedName>
    <definedName name="_P404505005">'4045'!$F$16</definedName>
    <definedName name="_P404505006">'4045'!$G$16</definedName>
    <definedName name="_P404505007">'4045'!$H$16</definedName>
    <definedName name="_P404506002">'4045'!$C$17</definedName>
    <definedName name="_P404506003">'4045'!$D$17</definedName>
    <definedName name="_P404506004">'4045'!$E$17</definedName>
    <definedName name="_P404506005">'4045'!$F$17</definedName>
    <definedName name="_P404506006">'4045'!$G$17</definedName>
    <definedName name="_P404506007">'4045'!$H$17</definedName>
    <definedName name="_P404509902">'4045'!$C$18</definedName>
    <definedName name="_P404509903">'4045'!$D$18</definedName>
    <definedName name="_P404509904">'4045'!$E$18</definedName>
    <definedName name="_P404509905">'4045'!$F$18</definedName>
    <definedName name="_P404509906">'4045'!$G$18</definedName>
    <definedName name="_P404509907">'4045'!$H$18</definedName>
    <definedName name="_P404510009">'4045'!$C$22</definedName>
    <definedName name="_P404510010">'4045'!$D$22</definedName>
    <definedName name="_P404510011">'4045'!$E$22</definedName>
    <definedName name="_P404510012">'4045'!$F$22</definedName>
    <definedName name="_P404510013">'4045'!$G$22</definedName>
    <definedName name="_P404510014">'4045'!$H$22</definedName>
    <definedName name="_P404511009">'4045'!$C$23</definedName>
    <definedName name="_P404511010">'4045'!$D$23</definedName>
    <definedName name="_P404511011">'4045'!$E$23</definedName>
    <definedName name="_P404511012">'4045'!$F$23</definedName>
    <definedName name="_P404511013">'4045'!$G$23</definedName>
    <definedName name="_P404511014">'4045'!$H$23</definedName>
    <definedName name="_P404511509">'4045'!$C$24</definedName>
    <definedName name="_P404511510">'4045'!$D$24</definedName>
    <definedName name="_P404511511">'4045'!$E$24</definedName>
    <definedName name="_P404511512">'4045'!$F$24</definedName>
    <definedName name="_P404511513">'4045'!$G$24</definedName>
    <definedName name="_P404511514">'4045'!$H$24</definedName>
    <definedName name="_P404512009">'4045'!$C$25</definedName>
    <definedName name="_P404512010">'4045'!$D$25</definedName>
    <definedName name="_P404512011">'4045'!$E$25</definedName>
    <definedName name="_P404512012">'4045'!$F$25</definedName>
    <definedName name="_P404512013">'4045'!$G$25</definedName>
    <definedName name="_P404512014">'4045'!$H$25</definedName>
    <definedName name="_P404513009">'4045'!$C$26</definedName>
    <definedName name="_P404513010">'4045'!$D$26</definedName>
    <definedName name="_P404513011">'4045'!$E$26</definedName>
    <definedName name="_P404513012">'4045'!$F$26</definedName>
    <definedName name="_P404513013">'4045'!$G$26</definedName>
    <definedName name="_P404513014">'4045'!$H$26</definedName>
    <definedName name="_P404514009">'4045'!$C$27</definedName>
    <definedName name="_P404514010">'4045'!$D$27</definedName>
    <definedName name="_P404514011">'4045'!$E$27</definedName>
    <definedName name="_P404514012">'4045'!$F$27</definedName>
    <definedName name="_P404514013">'4045'!$G$27</definedName>
    <definedName name="_P404514014">'4045'!$H$27</definedName>
    <definedName name="_P404515009">'4045'!$C$28</definedName>
    <definedName name="_P404515010">'4045'!$D$28</definedName>
    <definedName name="_P404515011">'4045'!$E$28</definedName>
    <definedName name="_P404515012">'4045'!$F$28</definedName>
    <definedName name="_P404515013">'4045'!$G$28</definedName>
    <definedName name="_P404515014">'4045'!$H$28</definedName>
    <definedName name="_P404515909">'4045'!$C$29</definedName>
    <definedName name="_P404515910">'4045'!$D$29</definedName>
    <definedName name="_P404515911">'4045'!$E$29</definedName>
    <definedName name="_P404515912">'4045'!$F$29</definedName>
    <definedName name="_P404515913">'4045'!$G$29</definedName>
    <definedName name="_P404515914">'4045'!$H$29</definedName>
    <definedName name="_P404519909">'4045'!$C$30</definedName>
    <definedName name="_P404519910">'4045'!$D$30</definedName>
    <definedName name="_P404519911">'4045'!$E$30</definedName>
    <definedName name="_P404519912">'4045'!$F$30</definedName>
    <definedName name="_P404519913">'4045'!$G$30</definedName>
    <definedName name="_P404519914">'4045'!$H$30</definedName>
    <definedName name="_P405001002">'4050'!$D$11</definedName>
    <definedName name="_P405001003">'4050'!$F$11</definedName>
    <definedName name="_P405001004">'4050'!$G$11</definedName>
    <definedName name="_P405001005">'4050'!$H$11</definedName>
    <definedName name="_P405001006">'4050'!$I$11</definedName>
    <definedName name="_P405001007">'4050'!$J$11</definedName>
    <definedName name="_P405001008">'4050'!$K$11</definedName>
    <definedName name="_P405001009">'4050'!$L$11</definedName>
    <definedName name="_P405001010">'4050'!$M$11</definedName>
    <definedName name="_P405001011">'4050'!$N$11</definedName>
    <definedName name="_P405001012">'4050'!$O$11</definedName>
    <definedName name="_P405001013">'4050'!$P$11</definedName>
    <definedName name="_P405001014">'4050'!$Q$11</definedName>
    <definedName name="_P405001015">'4050'!$E$11</definedName>
    <definedName name="_P405001102">'4050'!$D$12</definedName>
    <definedName name="_P405001103">'4050'!$F$12</definedName>
    <definedName name="_P405001104">'4050'!$G$12</definedName>
    <definedName name="_P405001105">'4050'!$H$12</definedName>
    <definedName name="_P405001106">'4050'!$I$12</definedName>
    <definedName name="_P405001107">'4050'!$J$12</definedName>
    <definedName name="_P405001108">'4050'!$K$12</definedName>
    <definedName name="_P405001109">'4050'!$L$12</definedName>
    <definedName name="_P405001110">'4050'!$M$12</definedName>
    <definedName name="_P405001111">'4050'!$N$12</definedName>
    <definedName name="_P405001112">'4050'!$O$12</definedName>
    <definedName name="_P405001113">'4050'!$P$12</definedName>
    <definedName name="_P405001114">'4050'!$Q$12</definedName>
    <definedName name="_P405001115">'4050'!$E$12</definedName>
    <definedName name="_P405002002">'4050'!$D$13</definedName>
    <definedName name="_P405002003">'4050'!$F$13</definedName>
    <definedName name="_P405002004">'4050'!$G$13</definedName>
    <definedName name="_P405002005">'4050'!$H$13</definedName>
    <definedName name="_P405002006">'4050'!$I$13</definedName>
    <definedName name="_P405002007">'4050'!$J$13</definedName>
    <definedName name="_P405002008">'4050'!$K$13</definedName>
    <definedName name="_P405002009">'4050'!$L$13</definedName>
    <definedName name="_P405002010">'4050'!$M$13</definedName>
    <definedName name="_P405002011">'4050'!$N$13</definedName>
    <definedName name="_P405002012">'4050'!$O$13</definedName>
    <definedName name="_P405002013">'4050'!$P$13</definedName>
    <definedName name="_P405002014">'4050'!$Q$13</definedName>
    <definedName name="_P405002015">'4050'!$E$13</definedName>
    <definedName name="_P405002102">'4050'!$D$14</definedName>
    <definedName name="_P405002103">'4050'!$F$14</definedName>
    <definedName name="_P405002104">'4050'!$G$14</definedName>
    <definedName name="_P405002105">'4050'!$H$14</definedName>
    <definedName name="_P405002106">'4050'!$I$14</definedName>
    <definedName name="_P405002107">'4050'!$J$14</definedName>
    <definedName name="_P405002108">'4050'!$K$14</definedName>
    <definedName name="_P405002109">'4050'!$L$14</definedName>
    <definedName name="_P405002110">'4050'!$M$14</definedName>
    <definedName name="_P405002111">'4050'!$N$14</definedName>
    <definedName name="_P405002112">'4050'!$O$14</definedName>
    <definedName name="_P405002113">'4050'!$P$14</definedName>
    <definedName name="_P405002114">'4050'!$Q$14</definedName>
    <definedName name="_P405002115">'4050'!$E$14</definedName>
    <definedName name="_P405003002">'4050'!$D$15</definedName>
    <definedName name="_P405003003">'4050'!$F$15</definedName>
    <definedName name="_P405003004">'4050'!$G$15</definedName>
    <definedName name="_P405003005">'4050'!$H$15</definedName>
    <definedName name="_P405003006">'4050'!$I$15</definedName>
    <definedName name="_P405003007">'4050'!$J$15</definedName>
    <definedName name="_P405003008">'4050'!$K$15</definedName>
    <definedName name="_P405003009">'4050'!$L$15</definedName>
    <definedName name="_P405003010">'4050'!$M$15</definedName>
    <definedName name="_P405003011">'4050'!$N$15</definedName>
    <definedName name="_P405003012">'4050'!$O$15</definedName>
    <definedName name="_P405003013">'4050'!$P$15</definedName>
    <definedName name="_P405003014">'4050'!$Q$15</definedName>
    <definedName name="_P405003015">'4050'!$E$15</definedName>
    <definedName name="_P405003102">'4050'!$D$16</definedName>
    <definedName name="_P405003103">'4050'!$F$16</definedName>
    <definedName name="_P405003104">'4050'!$G$16</definedName>
    <definedName name="_P405003105">'4050'!$H$16</definedName>
    <definedName name="_P405003106">'4050'!$I$16</definedName>
    <definedName name="_P405003107">'4050'!$J$16</definedName>
    <definedName name="_P405003108">'4050'!$K$16</definedName>
    <definedName name="_P405003109">'4050'!$L$16</definedName>
    <definedName name="_P405003110">'4050'!$M$16</definedName>
    <definedName name="_P405003111">'4050'!$N$16</definedName>
    <definedName name="_P405003112">'4050'!$O$16</definedName>
    <definedName name="_P405003113">'4050'!$P$16</definedName>
    <definedName name="_P405003114">'4050'!$Q$16</definedName>
    <definedName name="_P405003115">'4050'!$E$16</definedName>
    <definedName name="_P405004002">'4050'!$D$17</definedName>
    <definedName name="_P405004003">'4050'!$F$17</definedName>
    <definedName name="_P405004004">'4050'!$G$17</definedName>
    <definedName name="_P405004005">'4050'!$H$17</definedName>
    <definedName name="_P405004006">'4050'!$I$17</definedName>
    <definedName name="_P405004007">'4050'!$J$17</definedName>
    <definedName name="_P405004008">'4050'!$K$17</definedName>
    <definedName name="_P405004009">'4050'!$L$17</definedName>
    <definedName name="_P405004010">'4050'!$M$17</definedName>
    <definedName name="_P405004011">'4050'!$N$17</definedName>
    <definedName name="_P405004012">'4050'!$O$17</definedName>
    <definedName name="_P405004013">'4050'!$P$17</definedName>
    <definedName name="_P405004014">'4050'!$Q$17</definedName>
    <definedName name="_P405004015">'4050'!$E$17</definedName>
    <definedName name="_P405004102">'4050'!$D$18</definedName>
    <definedName name="_P405004103">'4050'!$F$18</definedName>
    <definedName name="_P405004104">'4050'!$G$18</definedName>
    <definedName name="_P405004105">'4050'!$H$18</definedName>
    <definedName name="_P405004106">'4050'!$I$18</definedName>
    <definedName name="_P405004107">'4050'!$J$18</definedName>
    <definedName name="_P405004108">'4050'!$K$18</definedName>
    <definedName name="_P405004109">'4050'!$L$18</definedName>
    <definedName name="_P405004110">'4050'!$M$18</definedName>
    <definedName name="_P405004111">'4050'!$N$18</definedName>
    <definedName name="_P405004112">'4050'!$O$18</definedName>
    <definedName name="_P405004113">'4050'!$P$18</definedName>
    <definedName name="_P405004114">'4050'!$Q$18</definedName>
    <definedName name="_P405004115">'4050'!$E$18</definedName>
    <definedName name="_P405005002">'4050'!$D$19</definedName>
    <definedName name="_P405005003">'4050'!$F$19</definedName>
    <definedName name="_P405005004">'4050'!$G$19</definedName>
    <definedName name="_P405005005">'4050'!$H$19</definedName>
    <definedName name="_P405005006">'4050'!$I$19</definedName>
    <definedName name="_P405005007">'4050'!$J$19</definedName>
    <definedName name="_P405005008">'4050'!$K$19</definedName>
    <definedName name="_P405005009">'4050'!$L$19</definedName>
    <definedName name="_P405005010">'4050'!$M$19</definedName>
    <definedName name="_P405005011">'4050'!$N$19</definedName>
    <definedName name="_P405005012">'4050'!$O$19</definedName>
    <definedName name="_P405005013">'4050'!$P$19</definedName>
    <definedName name="_P405005014">'4050'!$Q$19</definedName>
    <definedName name="_P405005015">'4050'!$E$19</definedName>
    <definedName name="_P405005102">'4050'!$D$20</definedName>
    <definedName name="_P405005103">'4050'!$F$20</definedName>
    <definedName name="_P405005104">'4050'!$G$20</definedName>
    <definedName name="_P405005105">'4050'!$H$20</definedName>
    <definedName name="_P405005106">'4050'!$I$20</definedName>
    <definedName name="_P405005107">'4050'!$J$20</definedName>
    <definedName name="_P405005108">'4050'!$K$20</definedName>
    <definedName name="_P405005109">'4050'!$L$20</definedName>
    <definedName name="_P405005110">'4050'!$M$20</definedName>
    <definedName name="_P405005111">'4050'!$N$20</definedName>
    <definedName name="_P405005112">'4050'!$O$20</definedName>
    <definedName name="_P405005113">'4050'!$P$20</definedName>
    <definedName name="_P405005114">'4050'!$Q$20</definedName>
    <definedName name="_P405005115">'4050'!$E$20</definedName>
    <definedName name="_P405006002">'4050'!$D$21</definedName>
    <definedName name="_P405006003">'4050'!$F$21</definedName>
    <definedName name="_P405006004">'4050'!$G$21</definedName>
    <definedName name="_P405006005">'4050'!$H$21</definedName>
    <definedName name="_P405006006">'4050'!$I$21</definedName>
    <definedName name="_P405006007">'4050'!$J$21</definedName>
    <definedName name="_P405006008">'4050'!$K$21</definedName>
    <definedName name="_P405006009">'4050'!$L$21</definedName>
    <definedName name="_P405006010">'4050'!$M$21</definedName>
    <definedName name="_P405006011">'4050'!$N$21</definedName>
    <definedName name="_P405006012">'4050'!$O$21</definedName>
    <definedName name="_P405006013">'4050'!$P$21</definedName>
    <definedName name="_P405006014">'4050'!$Q$21</definedName>
    <definedName name="_P405006015">'4050'!$E$21</definedName>
    <definedName name="_P405006102">'4050'!$D$22</definedName>
    <definedName name="_P405006103">'4050'!$F$22</definedName>
    <definedName name="_P405006104">'4050'!$G$22</definedName>
    <definedName name="_P405006105">'4050'!$H$22</definedName>
    <definedName name="_P405006106">'4050'!$I$22</definedName>
    <definedName name="_P405006107">'4050'!$J$22</definedName>
    <definedName name="_P405006108">'4050'!$K$22</definedName>
    <definedName name="_P405006109">'4050'!$L$22</definedName>
    <definedName name="_P405006110">'4050'!$M$22</definedName>
    <definedName name="_P405006111">'4050'!$N$22</definedName>
    <definedName name="_P405006112">'4050'!$O$22</definedName>
    <definedName name="_P405006113">'4050'!$P$22</definedName>
    <definedName name="_P405006114">'4050'!$Q$22</definedName>
    <definedName name="_P405006115">'4050'!$E$22</definedName>
    <definedName name="_P405009902">'4050'!$D$23</definedName>
    <definedName name="_P405009903">'4050'!$F$23</definedName>
    <definedName name="_P405009904">'4050'!$G$23</definedName>
    <definedName name="_P405009905">'4050'!$H$23</definedName>
    <definedName name="_P405009906">'4050'!$I$23</definedName>
    <definedName name="_P405009907">'4050'!$J$23</definedName>
    <definedName name="_P405009908">'4050'!$K$23</definedName>
    <definedName name="_P405009909">'4050'!$L$23</definedName>
    <definedName name="_P405009910">'4050'!$M$23</definedName>
    <definedName name="_P405009911">'4050'!$N$23</definedName>
    <definedName name="_P405009912">'4050'!$O$23</definedName>
    <definedName name="_P405009913">'4050'!$P$23</definedName>
    <definedName name="_P405009914">'4050'!$Q$23</definedName>
    <definedName name="_P405009915">'4050'!$E$23</definedName>
    <definedName name="_P405010002">'4050'!$D$24</definedName>
    <definedName name="_P405010003">'4050'!$F$24</definedName>
    <definedName name="_P405010004">'4050'!$G$24</definedName>
    <definedName name="_P405010005">'4050'!$H$24</definedName>
    <definedName name="_P405010006">'4050'!$I$24</definedName>
    <definedName name="_P405010007">'4050'!$J$24</definedName>
    <definedName name="_P405010008">'4050'!$K$24</definedName>
    <definedName name="_P405010009">'4050'!$L$24</definedName>
    <definedName name="_P405010010">'4050'!$M$24</definedName>
    <definedName name="_P405010011">'4050'!$N$24</definedName>
    <definedName name="_P405010012">'4050'!$O$24</definedName>
    <definedName name="_P405010013">'4050'!$P$24</definedName>
    <definedName name="_P405010014">'4050'!$Q$24</definedName>
    <definedName name="_P405010015">'4050'!$E$24</definedName>
    <definedName name="_P405011002">'4050'!$D$26</definedName>
    <definedName name="_P405011003">'4050'!$F$26</definedName>
    <definedName name="_P405011004">'4050'!$G$26</definedName>
    <definedName name="_P405011005">'4050'!$H$26</definedName>
    <definedName name="_P405011006">'4050'!$I$26</definedName>
    <definedName name="_P405011007">'4050'!$J$26</definedName>
    <definedName name="_P405011008">'4050'!$K$26</definedName>
    <definedName name="_P405011009">'4050'!$L$26</definedName>
    <definedName name="_P405011010">'4050'!$M$26</definedName>
    <definedName name="_P405011011">'4050'!$N$26</definedName>
    <definedName name="_P405011012">'4050'!$O$26</definedName>
    <definedName name="_P405011013">'4050'!$P$26</definedName>
    <definedName name="_P405011014">'4050'!$Q$26</definedName>
    <definedName name="_P405011015">'4050'!$E$26</definedName>
    <definedName name="_P405011102">'4050'!$D$27</definedName>
    <definedName name="_P405011103">'4050'!$F$27</definedName>
    <definedName name="_P405011104">'4050'!$G$27</definedName>
    <definedName name="_P405011105">'4050'!$H$27</definedName>
    <definedName name="_P405011106">'4050'!$I$27</definedName>
    <definedName name="_P405011107">'4050'!$J$27</definedName>
    <definedName name="_P405011108">'4050'!$K$27</definedName>
    <definedName name="_P405011109">'4050'!$L$27</definedName>
    <definedName name="_P405011110">'4050'!$M$27</definedName>
    <definedName name="_P405011111">'4050'!$N$27</definedName>
    <definedName name="_P405011112">'4050'!$O$27</definedName>
    <definedName name="_P405011113">'4050'!$P$27</definedName>
    <definedName name="_P405011114">'4050'!$Q$27</definedName>
    <definedName name="_P405011115">'4050'!$E$27</definedName>
    <definedName name="_P405012002">'4050'!$D$28</definedName>
    <definedName name="_P405012003">'4050'!$F$28</definedName>
    <definedName name="_P405012004">'4050'!$G$28</definedName>
    <definedName name="_P405012005">'4050'!$H$28</definedName>
    <definedName name="_P405012006">'4050'!$I$28</definedName>
    <definedName name="_P405012007">'4050'!$J$28</definedName>
    <definedName name="_P405012008">'4050'!$K$28</definedName>
    <definedName name="_P405012009">'4050'!$L$28</definedName>
    <definedName name="_P405012010">'4050'!$M$28</definedName>
    <definedName name="_P405012011">'4050'!$N$28</definedName>
    <definedName name="_P405012012">'4050'!$O$28</definedName>
    <definedName name="_P405012013">'4050'!$P$28</definedName>
    <definedName name="_P405012014">'4050'!$Q$28</definedName>
    <definedName name="_P405012015">'4050'!$E$28</definedName>
    <definedName name="_P405012102">'4050'!$D$29</definedName>
    <definedName name="_P405012103">'4050'!$F$29</definedName>
    <definedName name="_P405012104">'4050'!$G$29</definedName>
    <definedName name="_P405012105">'4050'!$H$29</definedName>
    <definedName name="_P405012106">'4050'!$I$29</definedName>
    <definedName name="_P405012107">'4050'!$J$29</definedName>
    <definedName name="_P405012108">'4050'!$K$29</definedName>
    <definedName name="_P405012109">'4050'!$L$29</definedName>
    <definedName name="_P405012110">'4050'!$M$29</definedName>
    <definedName name="_P405012111">'4050'!$N$29</definedName>
    <definedName name="_P405012112">'4050'!$O$29</definedName>
    <definedName name="_P405012113">'4050'!$P$29</definedName>
    <definedName name="_P405012114">'4050'!$Q$29</definedName>
    <definedName name="_P405012115">'4050'!$E$29</definedName>
    <definedName name="_P405013002">'4050'!$D$31</definedName>
    <definedName name="_P405013003">'4050'!$F$31</definedName>
    <definedName name="_P405013004">'4050'!$G$31</definedName>
    <definedName name="_P405013005">'4050'!$H$31</definedName>
    <definedName name="_P405013006">'4050'!$I$31</definedName>
    <definedName name="_P405013007">'4050'!$J$31</definedName>
    <definedName name="_P405013008">'4050'!$K$31</definedName>
    <definedName name="_P405013009">'4050'!$L$31</definedName>
    <definedName name="_P405013010">'4050'!$M$31</definedName>
    <definedName name="_P405013011">'4050'!$N$31</definedName>
    <definedName name="_P405013012">'4050'!$O$31</definedName>
    <definedName name="_P405013013">'4050'!$P$31</definedName>
    <definedName name="_P405013014">'4050'!$Q$31</definedName>
    <definedName name="_P405013015">'4050'!$E$31</definedName>
    <definedName name="_P405013102">'4050'!$D$32</definedName>
    <definedName name="_P405013103">'4050'!$F$32</definedName>
    <definedName name="_P405013104">'4050'!$G$32</definedName>
    <definedName name="_P405013105">'4050'!$H$32</definedName>
    <definedName name="_P405013106">'4050'!$I$32</definedName>
    <definedName name="_P405013107">'4050'!$J$32</definedName>
    <definedName name="_P405013108">'4050'!$K$32</definedName>
    <definedName name="_P405013109">'4050'!$L$32</definedName>
    <definedName name="_P405013110">'4050'!$M$32</definedName>
    <definedName name="_P405013111">'4050'!$N$32</definedName>
    <definedName name="_P405013112">'4050'!$O$32</definedName>
    <definedName name="_P405013113">'4050'!$P$32</definedName>
    <definedName name="_P405013114">'4050'!$Q$32</definedName>
    <definedName name="_P405013115">'4050'!$E$32</definedName>
    <definedName name="_P405014002">'4050'!$D$33</definedName>
    <definedName name="_P405014003">'4050'!$F$33</definedName>
    <definedName name="_P405014004">'4050'!$G$33</definedName>
    <definedName name="_P405014005">'4050'!$H$33</definedName>
    <definedName name="_P405014006">'4050'!$I$33</definedName>
    <definedName name="_P405014007">'4050'!$J$33</definedName>
    <definedName name="_P405014008">'4050'!$K$33</definedName>
    <definedName name="_P405014009">'4050'!$L$33</definedName>
    <definedName name="_P405014010">'4050'!$M$33</definedName>
    <definedName name="_P405014011">'4050'!$N$33</definedName>
    <definedName name="_P405014012">'4050'!$O$33</definedName>
    <definedName name="_P405014013">'4050'!$P$33</definedName>
    <definedName name="_P405014014">'4050'!$Q$33</definedName>
    <definedName name="_P405014015">'4050'!$E$33</definedName>
    <definedName name="_P405014102">'4050'!$D$34</definedName>
    <definedName name="_P405014103">'4050'!$F$34</definedName>
    <definedName name="_P405014104">'4050'!$G$34</definedName>
    <definedName name="_P405014105">'4050'!$H$34</definedName>
    <definedName name="_P405014106">'4050'!$I$34</definedName>
    <definedName name="_P405014107">'4050'!$J$34</definedName>
    <definedName name="_P405014108">'4050'!$K$34</definedName>
    <definedName name="_P405014109">'4050'!$L$34</definedName>
    <definedName name="_P405014110">'4050'!$M$34</definedName>
    <definedName name="_P405014111">'4050'!$N$34</definedName>
    <definedName name="_P405014112">'4050'!$O$34</definedName>
    <definedName name="_P405014113">'4050'!$P$34</definedName>
    <definedName name="_P405014114">'4050'!$Q$34</definedName>
    <definedName name="_P405014115">'4050'!$E$34</definedName>
    <definedName name="_P405015002">'4050'!$D$51</definedName>
    <definedName name="_P405015003">'4050'!$F$51</definedName>
    <definedName name="_P405015004">'4050'!$G$51</definedName>
    <definedName name="_P405015005">'4050'!$H$51</definedName>
    <definedName name="_P405015006">'4050'!$I$51</definedName>
    <definedName name="_P405015007">'4050'!$J$51</definedName>
    <definedName name="_P405015008">'4050'!$K$51</definedName>
    <definedName name="_P405015009">'4050'!$L$51</definedName>
    <definedName name="_P405015010">'4050'!$M$51</definedName>
    <definedName name="_P405015011">'4050'!$N$51</definedName>
    <definedName name="_P405015012">'4050'!$O$51</definedName>
    <definedName name="_P405015013">'4050'!$P$51</definedName>
    <definedName name="_P405015014">'4050'!$Q$51</definedName>
    <definedName name="_P405015015">'4050'!$E$51</definedName>
    <definedName name="_P405015102">'4050'!$D$52</definedName>
    <definedName name="_P405015103">'4050'!$F$52</definedName>
    <definedName name="_P405015104">'4050'!$G$52</definedName>
    <definedName name="_P405015105">'4050'!$H$52</definedName>
    <definedName name="_P405015106">'4050'!$I$52</definedName>
    <definedName name="_P405015107">'4050'!$J$52</definedName>
    <definedName name="_P405015108">'4050'!$K$52</definedName>
    <definedName name="_P405015109">'4050'!$L$52</definedName>
    <definedName name="_P405015110">'4050'!$M$52</definedName>
    <definedName name="_P405015111">'4050'!$N$52</definedName>
    <definedName name="_P405015112">'4050'!$O$52</definedName>
    <definedName name="_P405015113">'4050'!$P$52</definedName>
    <definedName name="_P405015114">'4050'!$Q$52</definedName>
    <definedName name="_P405015115">'4050'!$E$52</definedName>
    <definedName name="_P405016002">'4050'!$D$53</definedName>
    <definedName name="_P405016003">'4050'!$F$53</definedName>
    <definedName name="_P405016004">'4050'!$G$53</definedName>
    <definedName name="_P405016005">'4050'!$H$53</definedName>
    <definedName name="_P405016006">'4050'!$I$53</definedName>
    <definedName name="_P405016007">'4050'!$J$53</definedName>
    <definedName name="_P405016008">'4050'!$K$53</definedName>
    <definedName name="_P405016009">'4050'!$L$53</definedName>
    <definedName name="_P405016010">'4050'!$M$53</definedName>
    <definedName name="_P405016011">'4050'!$N$53</definedName>
    <definedName name="_P405016012">'4050'!$O$53</definedName>
    <definedName name="_P405016013">'4050'!$P$53</definedName>
    <definedName name="_P405016014">'4050'!$Q$53</definedName>
    <definedName name="_P405016015">'4050'!$E$53</definedName>
    <definedName name="_P405016102">'4050'!$D$54</definedName>
    <definedName name="_P405016103">'4050'!$F$54</definedName>
    <definedName name="_P405016104">'4050'!$G$54</definedName>
    <definedName name="_P405016105">'4050'!$H$54</definedName>
    <definedName name="_P405016106">'4050'!$I$54</definedName>
    <definedName name="_P405016107">'4050'!$J$54</definedName>
    <definedName name="_P405016108">'4050'!$K$54</definedName>
    <definedName name="_P405016109">'4050'!$L$54</definedName>
    <definedName name="_P405016110">'4050'!$M$54</definedName>
    <definedName name="_P405016111">'4050'!$N$54</definedName>
    <definedName name="_P405016112">'4050'!$O$54</definedName>
    <definedName name="_P405016113">'4050'!$P$54</definedName>
    <definedName name="_P405016114">'4050'!$Q$54</definedName>
    <definedName name="_P405016115">'4050'!$E$54</definedName>
    <definedName name="_P405017002">'4050'!$D$55</definedName>
    <definedName name="_P405017003">'4050'!$F$55</definedName>
    <definedName name="_P405017004">'4050'!$G$55</definedName>
    <definedName name="_P405017005">'4050'!$H$55</definedName>
    <definedName name="_P405017006">'4050'!$I$55</definedName>
    <definedName name="_P405017007">'4050'!$J$55</definedName>
    <definedName name="_P405017008">'4050'!$K$55</definedName>
    <definedName name="_P405017009">'4050'!$L$55</definedName>
    <definedName name="_P405017010">'4050'!$M$55</definedName>
    <definedName name="_P405017011">'4050'!$N$55</definedName>
    <definedName name="_P405017012">'4050'!$O$55</definedName>
    <definedName name="_P405017013">'4050'!$P$55</definedName>
    <definedName name="_P405017014">'4050'!$Q$55</definedName>
    <definedName name="_P405017015">'4050'!$E$55</definedName>
    <definedName name="_P405017102">'4050'!$D$56</definedName>
    <definedName name="_P405017103">'4050'!$F$56</definedName>
    <definedName name="_P405017104">'4050'!$G$56</definedName>
    <definedName name="_P405017105">'4050'!$H$56</definedName>
    <definedName name="_P405017106">'4050'!$I$56</definedName>
    <definedName name="_P405017107">'4050'!$J$56</definedName>
    <definedName name="_P405017108">'4050'!$K$56</definedName>
    <definedName name="_P405017109">'4050'!$L$56</definedName>
    <definedName name="_P405017110">'4050'!$M$56</definedName>
    <definedName name="_P405017111">'4050'!$N$56</definedName>
    <definedName name="_P405017112">'4050'!$O$56</definedName>
    <definedName name="_P405017113">'4050'!$P$56</definedName>
    <definedName name="_P405017114">'4050'!$Q$56</definedName>
    <definedName name="_P405017115">'4050'!$E$56</definedName>
    <definedName name="_P405018002">'4050'!$D$57</definedName>
    <definedName name="_P405018003">'4050'!$F$57</definedName>
    <definedName name="_P405018004">'4050'!$G$57</definedName>
    <definedName name="_P405018005">'4050'!$H$57</definedName>
    <definedName name="_P405018006">'4050'!$I$57</definedName>
    <definedName name="_P405018007">'4050'!$J$57</definedName>
    <definedName name="_P405018008">'4050'!$K$57</definedName>
    <definedName name="_P405018009">'4050'!$L$57</definedName>
    <definedName name="_P405018010">'4050'!$M$57</definedName>
    <definedName name="_P405018011">'4050'!$N$57</definedName>
    <definedName name="_P405018012">'4050'!$O$57</definedName>
    <definedName name="_P405018013">'4050'!$P$57</definedName>
    <definedName name="_P405018014">'4050'!$Q$57</definedName>
    <definedName name="_P405018015">'4050'!$E$57</definedName>
    <definedName name="_P405018102">'4050'!$D$58</definedName>
    <definedName name="_P405018103">'4050'!$F$58</definedName>
    <definedName name="_P405018104">'4050'!$G$58</definedName>
    <definedName name="_P405018105">'4050'!$H$58</definedName>
    <definedName name="_P405018106">'4050'!$I$58</definedName>
    <definedName name="_P405018107">'4050'!$J$58</definedName>
    <definedName name="_P405018108">'4050'!$K$58</definedName>
    <definedName name="_P405018109">'4050'!$L$58</definedName>
    <definedName name="_P405018110">'4050'!$M$58</definedName>
    <definedName name="_P405018111">'4050'!$N$58</definedName>
    <definedName name="_P405018112">'4050'!$O$58</definedName>
    <definedName name="_P405018113">'4050'!$P$58</definedName>
    <definedName name="_P405018114">'4050'!$Q$58</definedName>
    <definedName name="_P405018115">'4050'!$E$58</definedName>
    <definedName name="_P405019002">'4050'!$D$59</definedName>
    <definedName name="_P405019003">'4050'!$F$59</definedName>
    <definedName name="_P405019004">'4050'!$G$59</definedName>
    <definedName name="_P405019005">'4050'!$H$59</definedName>
    <definedName name="_P405019006">'4050'!$I$59</definedName>
    <definedName name="_P405019007">'4050'!$J$59</definedName>
    <definedName name="_P405019008">'4050'!$K$59</definedName>
    <definedName name="_P405019009">'4050'!$L$59</definedName>
    <definedName name="_P405019010">'4050'!$M$59</definedName>
    <definedName name="_P405019011">'4050'!$N$59</definedName>
    <definedName name="_P405019012">'4050'!$O$59</definedName>
    <definedName name="_P405019013">'4050'!$P$59</definedName>
    <definedName name="_P405019014">'4050'!$Q$59</definedName>
    <definedName name="_P405019015">'4050'!$E$59</definedName>
    <definedName name="_P405019102">'4050'!$D$60</definedName>
    <definedName name="_P405019103">'4050'!$F$60</definedName>
    <definedName name="_P405019104">'4050'!$G$60</definedName>
    <definedName name="_P405019105">'4050'!$H$60</definedName>
    <definedName name="_P405019106">'4050'!$I$60</definedName>
    <definedName name="_P405019107">'4050'!$J$60</definedName>
    <definedName name="_P405019108">'4050'!$K$60</definedName>
    <definedName name="_P405019109">'4050'!$L$60</definedName>
    <definedName name="_P405019110">'4050'!$M$60</definedName>
    <definedName name="_P405019111">'4050'!$N$60</definedName>
    <definedName name="_P405019112">'4050'!$O$60</definedName>
    <definedName name="_P405019113">'4050'!$P$60</definedName>
    <definedName name="_P405019114">'4050'!$Q$60</definedName>
    <definedName name="_P405019115">'4050'!$E$60</definedName>
    <definedName name="_P405020002">'4050'!$D$61</definedName>
    <definedName name="_P405020003">'4050'!$F$61</definedName>
    <definedName name="_P405020004">'4050'!$G$61</definedName>
    <definedName name="_P405020005">'4050'!$H$61</definedName>
    <definedName name="_P405020006">'4050'!$I$61</definedName>
    <definedName name="_P405020007">'4050'!$J$61</definedName>
    <definedName name="_P405020008">'4050'!$K$61</definedName>
    <definedName name="_P405020009">'4050'!$L$61</definedName>
    <definedName name="_P405020010">'4050'!$M$61</definedName>
    <definedName name="_P405020011">'4050'!$N$61</definedName>
    <definedName name="_P405020012">'4050'!$O$61</definedName>
    <definedName name="_P405020013">'4050'!$P$61</definedName>
    <definedName name="_P405020014">'4050'!$Q$61</definedName>
    <definedName name="_P405020015">'4050'!$E$61</definedName>
    <definedName name="_P405020102">'4050'!$D$62</definedName>
    <definedName name="_P405020103">'4050'!$F$62</definedName>
    <definedName name="_P405020104">'4050'!$G$62</definedName>
    <definedName name="_P405020105">'4050'!$H$62</definedName>
    <definedName name="_P405020106">'4050'!$I$62</definedName>
    <definedName name="_P405020107">'4050'!$J$62</definedName>
    <definedName name="_P405020108">'4050'!$K$62</definedName>
    <definedName name="_P405020109">'4050'!$L$62</definedName>
    <definedName name="_P405020110">'4050'!$M$62</definedName>
    <definedName name="_P405020111">'4050'!$N$62</definedName>
    <definedName name="_P405020112">'4050'!$O$62</definedName>
    <definedName name="_P405020113">'4050'!$P$62</definedName>
    <definedName name="_P405020114">'4050'!$Q$62</definedName>
    <definedName name="_P405020115">'4050'!$E$62</definedName>
    <definedName name="_P405029902">'4050'!$D$63</definedName>
    <definedName name="_P405029903">'4050'!$F$63</definedName>
    <definedName name="_P405029904">'4050'!$G$63</definedName>
    <definedName name="_P405029905">'4050'!$H$63</definedName>
    <definedName name="_P405029906">'4050'!$I$63</definedName>
    <definedName name="_P405029907">'4050'!$J$63</definedName>
    <definedName name="_P405029908">'4050'!$K$63</definedName>
    <definedName name="_P405029909">'4050'!$L$63</definedName>
    <definedName name="_P405029910">'4050'!$M$63</definedName>
    <definedName name="_P405029911">'4050'!$N$63</definedName>
    <definedName name="_P405029912">'4050'!$O$63</definedName>
    <definedName name="_P405029913">'4050'!$P$63</definedName>
    <definedName name="_P405029914">'4050'!$Q$63</definedName>
    <definedName name="_P405029915">'4050'!$E$63</definedName>
    <definedName name="_P405030002">'4050'!$D$64</definedName>
    <definedName name="_P405030003">'4050'!$F$64</definedName>
    <definedName name="_P405030004">'4050'!$G$64</definedName>
    <definedName name="_P405030005">'4050'!$H$64</definedName>
    <definedName name="_P405030006">'4050'!$I$64</definedName>
    <definedName name="_P405030007">'4050'!$J$64</definedName>
    <definedName name="_P405030008">'4050'!$K$64</definedName>
    <definedName name="_P405030009">'4050'!$L$64</definedName>
    <definedName name="_P405030010">'4050'!$M$64</definedName>
    <definedName name="_P405030011">'4050'!$N$64</definedName>
    <definedName name="_P405030012">'4050'!$O$64</definedName>
    <definedName name="_P405030013">'4050'!$P$64</definedName>
    <definedName name="_P405030014">'4050'!$Q$64</definedName>
    <definedName name="_P405030015">'4050'!$E$64</definedName>
    <definedName name="_P405031002">'4050'!$D$66</definedName>
    <definedName name="_P405031003">'4050'!$F$66</definedName>
    <definedName name="_P405031004">'4050'!$G$66</definedName>
    <definedName name="_P405031005">'4050'!$H$66</definedName>
    <definedName name="_P405031006">'4050'!$I$66</definedName>
    <definedName name="_P405031007">'4050'!$J$66</definedName>
    <definedName name="_P405031008">'4050'!$K$66</definedName>
    <definedName name="_P405031009">'4050'!$L$66</definedName>
    <definedName name="_P405031010">'4050'!$M$66</definedName>
    <definedName name="_P405031011">'4050'!$N$66</definedName>
    <definedName name="_P405031012">'4050'!$O$66</definedName>
    <definedName name="_P405031013">'4050'!$P$66</definedName>
    <definedName name="_P405031014">'4050'!$Q$66</definedName>
    <definedName name="_P405031015">'4050'!$E$66</definedName>
    <definedName name="_P405031102">'4050'!$D$67</definedName>
    <definedName name="_P405031103">'4050'!$F$67</definedName>
    <definedName name="_P405031104">'4050'!$G$67</definedName>
    <definedName name="_P405031105">'4050'!$H$67</definedName>
    <definedName name="_P405031106">'4050'!$I$67</definedName>
    <definedName name="_P405031107">'4050'!$J$67</definedName>
    <definedName name="_P405031108">'4050'!$K$67</definedName>
    <definedName name="_P405031109">'4050'!$L$67</definedName>
    <definedName name="_P405031110">'4050'!$M$67</definedName>
    <definedName name="_P405031111">'4050'!$N$67</definedName>
    <definedName name="_P405031112">'4050'!$O$67</definedName>
    <definedName name="_P405031113">'4050'!$P$67</definedName>
    <definedName name="_P405031114">'4050'!$Q$67</definedName>
    <definedName name="_P405031115">'4050'!$E$67</definedName>
    <definedName name="_P405032002">'4050'!$D$68</definedName>
    <definedName name="_P405032003">'4050'!$F$68</definedName>
    <definedName name="_P405032004">'4050'!$G$68</definedName>
    <definedName name="_P405032005">'4050'!$H$68</definedName>
    <definedName name="_P405032006">'4050'!$I$68</definedName>
    <definedName name="_P405032007">'4050'!$J$68</definedName>
    <definedName name="_P405032008">'4050'!$K$68</definedName>
    <definedName name="_P405032009">'4050'!$L$68</definedName>
    <definedName name="_P405032010">'4050'!$M$68</definedName>
    <definedName name="_P405032011">'4050'!$N$68</definedName>
    <definedName name="_P405032012">'4050'!$O$68</definedName>
    <definedName name="_P405032013">'4050'!$P$68</definedName>
    <definedName name="_P405032014">'4050'!$Q$68</definedName>
    <definedName name="_P405032015">'4050'!$E$68</definedName>
    <definedName name="_P405032102">'4050'!$D$69</definedName>
    <definedName name="_P405032103">'4050'!$F$69</definedName>
    <definedName name="_P405032104">'4050'!$G$69</definedName>
    <definedName name="_P405032105">'4050'!$H$69</definedName>
    <definedName name="_P405032106">'4050'!$I$69</definedName>
    <definedName name="_P405032107">'4050'!$J$69</definedName>
    <definedName name="_P405032108">'4050'!$K$69</definedName>
    <definedName name="_P405032109">'4050'!$L$69</definedName>
    <definedName name="_P405032110">'4050'!$M$69</definedName>
    <definedName name="_P405032111">'4050'!$N$69</definedName>
    <definedName name="_P405032112">'4050'!$O$69</definedName>
    <definedName name="_P405032113">'4050'!$P$69</definedName>
    <definedName name="_P405032114">'4050'!$Q$69</definedName>
    <definedName name="_P405032115">'4050'!$E$69</definedName>
    <definedName name="_P405033002">'4050'!$D$71</definedName>
    <definedName name="_P405033003">'4050'!$F$71</definedName>
    <definedName name="_P405033004">'4050'!$G$71</definedName>
    <definedName name="_P405033005">'4050'!$H$71</definedName>
    <definedName name="_P405033006">'4050'!$I$71</definedName>
    <definedName name="_P405033007">'4050'!$J$71</definedName>
    <definedName name="_P405033008">'4050'!$K$71</definedName>
    <definedName name="_P405033009">'4050'!$L$71</definedName>
    <definedName name="_P405033010">'4050'!$M$71</definedName>
    <definedName name="_P405033011">'4050'!$N$71</definedName>
    <definedName name="_P405033012">'4050'!$O$71</definedName>
    <definedName name="_P405033013">'4050'!$P$71</definedName>
    <definedName name="_P405033014">'4050'!$Q$71</definedName>
    <definedName name="_P405033015">'4050'!$E$71</definedName>
    <definedName name="_P405033102">'4050'!$D$72</definedName>
    <definedName name="_P405033103">'4050'!$F$72</definedName>
    <definedName name="_P405033104">'4050'!$G$72</definedName>
    <definedName name="_P405033105">'4050'!$H$72</definedName>
    <definedName name="_P405033106">'4050'!$I$72</definedName>
    <definedName name="_P405033107">'4050'!$J$72</definedName>
    <definedName name="_P405033108">'4050'!$K$72</definedName>
    <definedName name="_P405033109">'4050'!$L$72</definedName>
    <definedName name="_P405033110">'4050'!$M$72</definedName>
    <definedName name="_P405033111">'4050'!$N$72</definedName>
    <definedName name="_P405033112">'4050'!$O$72</definedName>
    <definedName name="_P405033113">'4050'!$P$72</definedName>
    <definedName name="_P405033114">'4050'!$Q$72</definedName>
    <definedName name="_P405033115">'4050'!$E$72</definedName>
    <definedName name="_P405034002">'4050'!$D$73</definedName>
    <definedName name="_P405034003">'4050'!$F$73</definedName>
    <definedName name="_P405034004">'4050'!$G$73</definedName>
    <definedName name="_P405034005">'4050'!$H$73</definedName>
    <definedName name="_P405034006">'4050'!$I$73</definedName>
    <definedName name="_P405034007">'4050'!$J$73</definedName>
    <definedName name="_P405034008">'4050'!$K$73</definedName>
    <definedName name="_P405034009">'4050'!$L$73</definedName>
    <definedName name="_P405034010">'4050'!$M$73</definedName>
    <definedName name="_P405034011">'4050'!$N$73</definedName>
    <definedName name="_P405034012">'4050'!$O$73</definedName>
    <definedName name="_P405034013">'4050'!$P$73</definedName>
    <definedName name="_P405034014">'4050'!$Q$73</definedName>
    <definedName name="_P405034015">'4050'!$E$73</definedName>
    <definedName name="_P405034102">'4050'!$D$74</definedName>
    <definedName name="_P405034103">'4050'!$F$74</definedName>
    <definedName name="_P405034104">'4050'!$G$74</definedName>
    <definedName name="_P405034105">'4050'!$H$74</definedName>
    <definedName name="_P405034106">'4050'!$I$74</definedName>
    <definedName name="_P405034107">'4050'!$J$74</definedName>
    <definedName name="_P405034108">'4050'!$K$74</definedName>
    <definedName name="_P405034109">'4050'!$L$74</definedName>
    <definedName name="_P405034110">'4050'!$M$74</definedName>
    <definedName name="_P405034111">'4050'!$N$74</definedName>
    <definedName name="_P405034112">'4050'!$O$74</definedName>
    <definedName name="_P405034113">'4050'!$P$74</definedName>
    <definedName name="_P405034114">'4050'!$Q$74</definedName>
    <definedName name="_P405034115">'4050'!$E$74</definedName>
    <definedName name="_P406001002">'4060'!$C$11</definedName>
    <definedName name="_P406001003">'4060'!$D$11</definedName>
    <definedName name="_P406001004">'4060'!$E$11</definedName>
    <definedName name="_P406001005">'4060'!$F$11</definedName>
    <definedName name="_P406001006">'4060'!$G$11</definedName>
    <definedName name="_P406001007">'4060'!$H$11</definedName>
    <definedName name="_P406001008">'4060'!$I$11</definedName>
    <definedName name="_P406002002">'4060'!$C$12</definedName>
    <definedName name="_P406002003">'4060'!$D$12</definedName>
    <definedName name="_P406002004">'4060'!$E$12</definedName>
    <definedName name="_P406002005">'4060'!$F$12</definedName>
    <definedName name="_P406002006">'4060'!$G$12</definedName>
    <definedName name="_P406002007">'4060'!$H$12</definedName>
    <definedName name="_P406002008">'4060'!$I$12</definedName>
    <definedName name="_P406003002">'4060'!$C$13</definedName>
    <definedName name="_P406003003">'4060'!$D$13</definedName>
    <definedName name="_P406003004">'4060'!$E$13</definedName>
    <definedName name="_P406003005">'4060'!$F$13</definedName>
    <definedName name="_P406003006">'4060'!$G$13</definedName>
    <definedName name="_P406003007">'4060'!$H$13</definedName>
    <definedName name="_P406003008">'4060'!$I$13</definedName>
    <definedName name="_P406004002">'4060'!$C$14</definedName>
    <definedName name="_P406004003">'4060'!$D$14</definedName>
    <definedName name="_P406004004">'4060'!$E$14</definedName>
    <definedName name="_P406004005">'4060'!$F$14</definedName>
    <definedName name="_P406004006">'4060'!$G$14</definedName>
    <definedName name="_P406004007">'4060'!$H$14</definedName>
    <definedName name="_P406004008">'4060'!$I$14</definedName>
    <definedName name="_P406005002">'4060'!$C$15</definedName>
    <definedName name="_P406005003">'4060'!$D$15</definedName>
    <definedName name="_P406005004">'4060'!$E$15</definedName>
    <definedName name="_P406005005">'4060'!$F$15</definedName>
    <definedName name="_P406005006">'4060'!$G$15</definedName>
    <definedName name="_P406005007">'4060'!$H$15</definedName>
    <definedName name="_P406005008">'4060'!$I$15</definedName>
    <definedName name="_P406006002">'4060'!$C$16</definedName>
    <definedName name="_P406006003">'4060'!$D$16</definedName>
    <definedName name="_P406006004">'4060'!$E$16</definedName>
    <definedName name="_P406006005">'4060'!$F$16</definedName>
    <definedName name="_P406006006">'4060'!$G$16</definedName>
    <definedName name="_P406006007">'4060'!$H$16</definedName>
    <definedName name="_P406006008">'4060'!$I$16</definedName>
    <definedName name="_P406007002">'4060'!$C$17</definedName>
    <definedName name="_P406007003">'4060'!$D$17</definedName>
    <definedName name="_P406007004">'4060'!$E$17</definedName>
    <definedName name="_P406007005">'4060'!$F$17</definedName>
    <definedName name="_P406007006">'4060'!$G$17</definedName>
    <definedName name="_P406007007">'4060'!$H$17</definedName>
    <definedName name="_P406007008">'4060'!$I$17</definedName>
    <definedName name="_P406008002">'4060'!$C$18</definedName>
    <definedName name="_P406008003">'4060'!$D$18</definedName>
    <definedName name="_P406008004">'4060'!$E$18</definedName>
    <definedName name="_P406008005">'4060'!$F$18</definedName>
    <definedName name="_P406008006">'4060'!$G$18</definedName>
    <definedName name="_P406008007">'4060'!$H$18</definedName>
    <definedName name="_P406008008">'4060'!$I$18</definedName>
    <definedName name="_P406009002">'4060'!$C$19</definedName>
    <definedName name="_P406009003">'4060'!$D$19</definedName>
    <definedName name="_P406009004">'4060'!$E$19</definedName>
    <definedName name="_P406009005">'4060'!$F$19</definedName>
    <definedName name="_P406009006">'4060'!$G$19</definedName>
    <definedName name="_P406009007">'4060'!$H$19</definedName>
    <definedName name="_P406009008">'4060'!$I$19</definedName>
    <definedName name="_P406010002">'4060'!$C$20</definedName>
    <definedName name="_P406010003">'4060'!$D$20</definedName>
    <definedName name="_P406010004">'4060'!$E$20</definedName>
    <definedName name="_P406010005">'4060'!$F$20</definedName>
    <definedName name="_P406010006">'4060'!$G$20</definedName>
    <definedName name="_P406010007">'4060'!$H$20</definedName>
    <definedName name="_P406010008">'4060'!$I$20</definedName>
    <definedName name="_P406011002">'4060'!$C$21</definedName>
    <definedName name="_P406011003">'4060'!$D$21</definedName>
    <definedName name="_P406011004">'4060'!$E$21</definedName>
    <definedName name="_P406011005">'4060'!$F$21</definedName>
    <definedName name="_P406011006">'4060'!$G$21</definedName>
    <definedName name="_P406011007">'4060'!$H$21</definedName>
    <definedName name="_P406011008">'4060'!$I$21</definedName>
    <definedName name="_P406012002">'4060'!$C$22</definedName>
    <definedName name="_P406012003">'4060'!$D$22</definedName>
    <definedName name="_P406012004">'4060'!$E$22</definedName>
    <definedName name="_P406012005">'4060'!$F$22</definedName>
    <definedName name="_P406012006">'4060'!$G$22</definedName>
    <definedName name="_P406012007">'4060'!$H$22</definedName>
    <definedName name="_P406012008">'4060'!$I$22</definedName>
    <definedName name="_P406019902">'4060'!$C$23</definedName>
    <definedName name="_P406019903">'4060'!$D$23</definedName>
    <definedName name="_P406019904">'4060'!$E$23</definedName>
    <definedName name="_P406019905">'4060'!$F$23</definedName>
    <definedName name="_P406019906">'4060'!$G$23</definedName>
    <definedName name="_P406019907">'4060'!$H$23</definedName>
    <definedName name="_P406019908">'4060'!$I$23</definedName>
    <definedName name="_P407001002">'4070'!$C$11</definedName>
    <definedName name="_P407002002">'4070'!$C$12</definedName>
    <definedName name="_P407003002">'4070'!$C$13</definedName>
    <definedName name="_P407004002">'4070'!$C$14</definedName>
    <definedName name="_P407005002">'4070'!$C$15</definedName>
    <definedName name="_P407006002">'4070'!$C$16</definedName>
    <definedName name="_P407007002">'4070'!$C$17</definedName>
    <definedName name="_P407008002">'4070'!$C$18</definedName>
    <definedName name="_P407009002">'4070'!$C$19</definedName>
    <definedName name="_P407010002">'4070'!$C$20</definedName>
    <definedName name="_P407011002">'4070'!$C$21</definedName>
    <definedName name="_P407012002">'4070'!$C$22</definedName>
    <definedName name="_P407019902">'4070'!$C$23</definedName>
    <definedName name="_P408001001">'4080'!$G$11</definedName>
    <definedName name="_P408002001">'4080'!$G$12</definedName>
    <definedName name="_P408003001">'4080'!$G$13</definedName>
    <definedName name="_P408004001">'4080'!$G$14</definedName>
    <definedName name="_P408005001">'4080'!$G$15</definedName>
    <definedName name="_P408006001">'4080'!$G$16</definedName>
    <definedName name="_P408007001">'4080'!$G$17</definedName>
    <definedName name="_P408009901">'4080'!$G$18</definedName>
    <definedName name="_P408011002">'4080'!$D$24</definedName>
    <definedName name="_P408011003">'4080'!$E$24</definedName>
    <definedName name="_P408012002">'4080'!$D$25</definedName>
    <definedName name="_P408012003">'4080'!$E$25</definedName>
    <definedName name="_P408013002">'4080'!$D$26</definedName>
    <definedName name="_P408013003">'4080'!$E$26</definedName>
    <definedName name="_P408014002">'4080'!$D$27</definedName>
    <definedName name="_P408014003">'4080'!$E$27</definedName>
    <definedName name="_P408015001">'4080'!$G$29</definedName>
    <definedName name="_P408016001">'4080'!$G$30</definedName>
    <definedName name="_P408017001">'4080'!$G$31</definedName>
    <definedName name="_P408018001">'4080'!$G$33</definedName>
    <definedName name="_P408019001">'4080'!$G$34</definedName>
    <definedName name="_P408019901">'4080'!$G$35</definedName>
    <definedName name="_P409001001">'4090'!$E$12</definedName>
    <definedName name="_P409002001">'4090'!$E$13</definedName>
    <definedName name="_P409003001">'4090'!$E$14</definedName>
    <definedName name="_P409004001">'4090'!$E$16</definedName>
    <definedName name="_P409005001">'4090'!$E$17</definedName>
    <definedName name="_P409006001">'4090'!$E$18</definedName>
    <definedName name="_P409007001">'4090'!$E$20</definedName>
    <definedName name="_P409008001">'4090'!$E$21</definedName>
    <definedName name="_P409009001">'4090'!$E$22</definedName>
    <definedName name="_P409010001">'4090'!$E$24</definedName>
    <definedName name="_P409011001">'4090'!$E$25</definedName>
    <definedName name="_P409012001">'4090'!$E$26</definedName>
    <definedName name="_P409013001">'4090'!$E$28</definedName>
    <definedName name="_P409014001">'4090'!$E$29</definedName>
    <definedName name="_P409014201">'4090'!$E$30</definedName>
    <definedName name="_P409014801">'4090'!$E$32</definedName>
    <definedName name="_P409014901">'4090'!$E$33</definedName>
    <definedName name="_P409015001">'4090'!$E$34</definedName>
    <definedName name="_P409016001">'4090'!$E$35</definedName>
    <definedName name="_P409501001">'4095'!$B$9</definedName>
    <definedName name="_P500501001">'500'!$D$11</definedName>
    <definedName name="_P500501002">'500'!$E$11</definedName>
    <definedName name="_P500501003">'500'!$F$11</definedName>
    <definedName name="_P500501004">'500'!$G$11</definedName>
    <definedName name="_P500501006">'500'!$I$11</definedName>
    <definedName name="_P500501007">'500'!$J$11</definedName>
    <definedName name="_P500501008">'500'!$K$11</definedName>
    <definedName name="_P500501009">'500'!$L$11</definedName>
    <definedName name="_P500501010">'500'!$M$11</definedName>
    <definedName name="_P500501011">'500'!$N$11</definedName>
    <definedName name="_P500501012">'500'!$H$11</definedName>
    <definedName name="_P500502001">'500'!$D$12</definedName>
    <definedName name="_P500502002">'500'!$E$12</definedName>
    <definedName name="_P500502003">'500'!$F$12</definedName>
    <definedName name="_P500502004">'500'!$G$12</definedName>
    <definedName name="_P500502006">'500'!$I$12</definedName>
    <definedName name="_P500502007">'500'!$J$12</definedName>
    <definedName name="_P500502008">'500'!$K$12</definedName>
    <definedName name="_P500502009">'500'!$L$12</definedName>
    <definedName name="_P500502010">'500'!$M$12</definedName>
    <definedName name="_P500502011">'500'!$N$12</definedName>
    <definedName name="_P500502012">'500'!$H$12</definedName>
    <definedName name="_P500503001">'500'!$D$13</definedName>
    <definedName name="_P500503002">'500'!$E$13</definedName>
    <definedName name="_P500503003">'500'!$F$13</definedName>
    <definedName name="_P500503004">'500'!$G$13</definedName>
    <definedName name="_P500503006">'500'!$I$13</definedName>
    <definedName name="_P500503007">'500'!$J$13</definedName>
    <definedName name="_P500503008">'500'!$K$13</definedName>
    <definedName name="_P500503009">'500'!$L$13</definedName>
    <definedName name="_P500503010">'500'!$M$13</definedName>
    <definedName name="_P500503011">'500'!$N$13</definedName>
    <definedName name="_P500503012">'500'!$H$13</definedName>
    <definedName name="_P500504001">'500'!$D$14</definedName>
    <definedName name="_P500504002">'500'!$E$14</definedName>
    <definedName name="_P500504003">'500'!$F$14</definedName>
    <definedName name="_P500504004">'500'!$G$14</definedName>
    <definedName name="_P500504006">'500'!$I$14</definedName>
    <definedName name="_P500504007">'500'!$J$14</definedName>
    <definedName name="_P500504008">'500'!$K$14</definedName>
    <definedName name="_P500504009">'500'!$L$14</definedName>
    <definedName name="_P500504010">'500'!$M$14</definedName>
    <definedName name="_P500504011">'500'!$N$14</definedName>
    <definedName name="_P500504012">'500'!$H$14</definedName>
    <definedName name="_P500505001">'500'!$D$15</definedName>
    <definedName name="_P500505002">'500'!$E$15</definedName>
    <definedName name="_P500505003">'500'!$F$15</definedName>
    <definedName name="_P500505004">'500'!$G$15</definedName>
    <definedName name="_P500505006">'500'!$I$15</definedName>
    <definedName name="_P500505007">'500'!$J$15</definedName>
    <definedName name="_P500505008">'500'!$K$15</definedName>
    <definedName name="_P500505009">'500'!$L$15</definedName>
    <definedName name="_P500505010">'500'!$M$15</definedName>
    <definedName name="_P500505011">'500'!$N$15</definedName>
    <definedName name="_P500505012">'500'!$H$15</definedName>
    <definedName name="_P500506001">'500'!$D$16</definedName>
    <definedName name="_P500506002">'500'!$E$16</definedName>
    <definedName name="_P500506003">'500'!$F$16</definedName>
    <definedName name="_P500506004">'500'!$G$16</definedName>
    <definedName name="_P500506006">'500'!$I$16</definedName>
    <definedName name="_P500506007">'500'!$J$16</definedName>
    <definedName name="_P500506008">'500'!$K$16</definedName>
    <definedName name="_P500506009">'500'!$L$16</definedName>
    <definedName name="_P500506010">'500'!$M$16</definedName>
    <definedName name="_P500506011">'500'!$N$16</definedName>
    <definedName name="_P500506012">'500'!$H$16</definedName>
    <definedName name="_P500507001">'500'!$D$17</definedName>
    <definedName name="_P500507002">'500'!$E$17</definedName>
    <definedName name="_P500507003">'500'!$F$17</definedName>
    <definedName name="_P500507004">'500'!$G$17</definedName>
    <definedName name="_P500507006">'500'!$I$17</definedName>
    <definedName name="_P500507007">'500'!$J$17</definedName>
    <definedName name="_P500507008">'500'!$K$17</definedName>
    <definedName name="_P500507009">'500'!$L$17</definedName>
    <definedName name="_P500507010">'500'!$M$17</definedName>
    <definedName name="_P500507011">'500'!$N$17</definedName>
    <definedName name="_P500507012">'500'!$H$17</definedName>
    <definedName name="_P500508001">'500'!$D$18</definedName>
    <definedName name="_P500508002">'500'!$E$18</definedName>
    <definedName name="_P500508003">'500'!$F$18</definedName>
    <definedName name="_P500508004">'500'!$G$18</definedName>
    <definedName name="_P500508006">'500'!$I$18</definedName>
    <definedName name="_P500508007">'500'!$J$18</definedName>
    <definedName name="_P500508008">'500'!$K$18</definedName>
    <definedName name="_P500508009">'500'!$L$18</definedName>
    <definedName name="_P500508010">'500'!$M$18</definedName>
    <definedName name="_P500508011">'500'!$N$18</definedName>
    <definedName name="_P500508012">'500'!$H$18</definedName>
    <definedName name="_P500509001">'500'!$D$19</definedName>
    <definedName name="_P500509002">'500'!$E$19</definedName>
    <definedName name="_P500509003">'500'!$F$19</definedName>
    <definedName name="_P500509004">'500'!$G$19</definedName>
    <definedName name="_P500509006">'500'!$I$19</definedName>
    <definedName name="_P500509007">'500'!$J$19</definedName>
    <definedName name="_P500509008">'500'!$K$19</definedName>
    <definedName name="_P500509009">'500'!$L$19</definedName>
    <definedName name="_P500509010">'500'!$M$19</definedName>
    <definedName name="_P500509011">'500'!$N$19</definedName>
    <definedName name="_P500509012">'500'!$H$19</definedName>
    <definedName name="_P500511001">'500'!$D$20</definedName>
    <definedName name="_P500511002">'500'!$E$20</definedName>
    <definedName name="_P500511003">'500'!$F$20</definedName>
    <definedName name="_P500511004">'500'!$G$20</definedName>
    <definedName name="_P500511006">'500'!$I$20</definedName>
    <definedName name="_P500511007">'500'!$J$20</definedName>
    <definedName name="_P500511008">'500'!$K$20</definedName>
    <definedName name="_P500511009">'500'!$L$20</definedName>
    <definedName name="_P500511010">'500'!$M$20</definedName>
    <definedName name="_P500511011">'500'!$N$20</definedName>
    <definedName name="_P500511012">'500'!$H$20</definedName>
    <definedName name="_P500519901">'500'!$D$21</definedName>
    <definedName name="_P500519902">'500'!$E$21</definedName>
    <definedName name="_P500519903">'500'!$F$21</definedName>
    <definedName name="_P500519904">'500'!$G$21</definedName>
    <definedName name="_P500519906">'500'!$I$21</definedName>
    <definedName name="_P500519907">'500'!$J$21</definedName>
    <definedName name="_P500519908">'500'!$K$21</definedName>
    <definedName name="_P500519909">'500'!$L$21</definedName>
    <definedName name="_P500519910">'500'!$M$21</definedName>
    <definedName name="_P500519911">'500'!$N$21</definedName>
    <definedName name="_P500519912">'500'!$H$21</definedName>
    <definedName name="_P500521001">'500'!$D$34</definedName>
    <definedName name="_P500521002">'500'!$E$34</definedName>
    <definedName name="_P500521003">'500'!$F$34</definedName>
    <definedName name="_P500521004">'500'!$G$34</definedName>
    <definedName name="_P500521006">'500'!$I$34</definedName>
    <definedName name="_P500521007">'500'!$J$34</definedName>
    <definedName name="_P500521008">'500'!$K$34</definedName>
    <definedName name="_P500521009">'500'!$L$34</definedName>
    <definedName name="_P500521010">'500'!$M$34</definedName>
    <definedName name="_P500521011">'500'!$N$34</definedName>
    <definedName name="_P500521012">'500'!$H$34</definedName>
    <definedName name="_P500522001">'500'!$D$35</definedName>
    <definedName name="_P500522002">'500'!$E$35</definedName>
    <definedName name="_P500522003">'500'!$F$35</definedName>
    <definedName name="_P500522004">'500'!$G$35</definedName>
    <definedName name="_P500522006">'500'!$I$35</definedName>
    <definedName name="_P500522007">'500'!$J$35</definedName>
    <definedName name="_P500522008">'500'!$K$35</definedName>
    <definedName name="_P500522009">'500'!$L$35</definedName>
    <definedName name="_P500522010">'500'!$M$35</definedName>
    <definedName name="_P500522011">'500'!$N$35</definedName>
    <definedName name="_P500522012">'500'!$H$35</definedName>
    <definedName name="_P500523001">'500'!$D$36</definedName>
    <definedName name="_P500523002">'500'!$E$36</definedName>
    <definedName name="_P500523003">'500'!$F$36</definedName>
    <definedName name="_P500523004">'500'!$G$36</definedName>
    <definedName name="_P500523006">'500'!$I$36</definedName>
    <definedName name="_P500523007">'500'!$J$36</definedName>
    <definedName name="_P500523008">'500'!$K$36</definedName>
    <definedName name="_P500523009">'500'!$L$36</definedName>
    <definedName name="_P500523010">'500'!$M$36</definedName>
    <definedName name="_P500523011">'500'!$N$36</definedName>
    <definedName name="_P500523012">'500'!$H$36</definedName>
    <definedName name="_P500524001">'500'!$D$37</definedName>
    <definedName name="_P500524002">'500'!$E$37</definedName>
    <definedName name="_P500524003">'500'!$F$37</definedName>
    <definedName name="_P500524004">'500'!$G$37</definedName>
    <definedName name="_P500524006">'500'!$I$37</definedName>
    <definedName name="_P500524007">'500'!$J$37</definedName>
    <definedName name="_P500524008">'500'!$K$37</definedName>
    <definedName name="_P500524009">'500'!$L$37</definedName>
    <definedName name="_P500524010">'500'!$M$37</definedName>
    <definedName name="_P500524011">'500'!$N$37</definedName>
    <definedName name="_P500524012">'500'!$H$37</definedName>
    <definedName name="_P500525001">'500'!$D$38</definedName>
    <definedName name="_P500525002">'500'!$E$38</definedName>
    <definedName name="_P500525003">'500'!$F$38</definedName>
    <definedName name="_P500525004">'500'!$G$38</definedName>
    <definedName name="_P500525006">'500'!$I$38</definedName>
    <definedName name="_P500525007">'500'!$J$38</definedName>
    <definedName name="_P500525008">'500'!$K$38</definedName>
    <definedName name="_P500525009">'500'!$L$38</definedName>
    <definedName name="_P500525010">'500'!$M$38</definedName>
    <definedName name="_P500525011">'500'!$N$38</definedName>
    <definedName name="_P500525012">'500'!$H$38</definedName>
    <definedName name="_P500526001">'500'!$D$39</definedName>
    <definedName name="_P500526002">'500'!$E$39</definedName>
    <definedName name="_P500526003">'500'!$F$39</definedName>
    <definedName name="_P500526004">'500'!$G$39</definedName>
    <definedName name="_P500526006">'500'!$I$39</definedName>
    <definedName name="_P500526007">'500'!$J$39</definedName>
    <definedName name="_P500526008">'500'!$K$39</definedName>
    <definedName name="_P500526009">'500'!$L$39</definedName>
    <definedName name="_P500526010">'500'!$M$39</definedName>
    <definedName name="_P500526011">'500'!$N$39</definedName>
    <definedName name="_P500526012">'500'!$H$39</definedName>
    <definedName name="_P500527001">'500'!$D$40</definedName>
    <definedName name="_P500527002">'500'!$E$40</definedName>
    <definedName name="_P500527003">'500'!$F$40</definedName>
    <definedName name="_P500527004">'500'!$G$40</definedName>
    <definedName name="_P500527006">'500'!$I$40</definedName>
    <definedName name="_P500527007">'500'!$J$40</definedName>
    <definedName name="_P500527008">'500'!$K$40</definedName>
    <definedName name="_P500527009">'500'!$L$40</definedName>
    <definedName name="_P500527010">'500'!$M$40</definedName>
    <definedName name="_P500527011">'500'!$N$40</definedName>
    <definedName name="_P500527012">'500'!$H$40</definedName>
    <definedName name="_P500528001">'500'!$D$41</definedName>
    <definedName name="_P500528002">'500'!$E$41</definedName>
    <definedName name="_P500528003">'500'!$F$41</definedName>
    <definedName name="_P500528004">'500'!$G$41</definedName>
    <definedName name="_P500528006">'500'!$I$41</definedName>
    <definedName name="_P500528007">'500'!$J$41</definedName>
    <definedName name="_P500528008">'500'!$K$41</definedName>
    <definedName name="_P500528009">'500'!$L$41</definedName>
    <definedName name="_P500528010">'500'!$M$41</definedName>
    <definedName name="_P500528011">'500'!$N$41</definedName>
    <definedName name="_P500528012">'500'!$H$41</definedName>
    <definedName name="_P500529001">'500'!$D$42</definedName>
    <definedName name="_P500529002">'500'!$E$42</definedName>
    <definedName name="_P500529003">'500'!$F$42</definedName>
    <definedName name="_P500529004">'500'!$G$42</definedName>
    <definedName name="_P500529006">'500'!$I$42</definedName>
    <definedName name="_P500529007">'500'!$J$42</definedName>
    <definedName name="_P500529008">'500'!$K$42</definedName>
    <definedName name="_P500529009">'500'!$L$42</definedName>
    <definedName name="_P500529010">'500'!$M$42</definedName>
    <definedName name="_P500529011">'500'!$N$42</definedName>
    <definedName name="_P500529012">'500'!$H$42</definedName>
    <definedName name="_P500530001">'500'!$D$43</definedName>
    <definedName name="_P500530002">'500'!$E$43</definedName>
    <definedName name="_P500530003">'500'!$F$43</definedName>
    <definedName name="_P500530004">'500'!$G$43</definedName>
    <definedName name="_P500530006">'500'!$I$43</definedName>
    <definedName name="_P500530007">'500'!$J$43</definedName>
    <definedName name="_P500530008">'500'!$K$43</definedName>
    <definedName name="_P500530009">'500'!$L$43</definedName>
    <definedName name="_P500530010">'500'!$M$43</definedName>
    <definedName name="_P500530011">'500'!$N$43</definedName>
    <definedName name="_P500530012">'500'!$H$43</definedName>
    <definedName name="_P500539901">'500'!$D$44</definedName>
    <definedName name="_P500539902">'500'!$E$44</definedName>
    <definedName name="_P500539903">'500'!$F$44</definedName>
    <definedName name="_P500539904">'500'!$G$44</definedName>
    <definedName name="_P500539906">'500'!$I$44</definedName>
    <definedName name="_P500539907">'500'!$J$44</definedName>
    <definedName name="_P500539908">'500'!$K$44</definedName>
    <definedName name="_P500539909">'500'!$L$44</definedName>
    <definedName name="_P500539910">'500'!$M$44</definedName>
    <definedName name="_P500539911">'500'!$N$44</definedName>
    <definedName name="_P500539912">'500'!$H$44</definedName>
    <definedName name="_P501001002">'5010'!$C$9</definedName>
    <definedName name="_P501001003">'5010'!$D$9</definedName>
    <definedName name="_P501001004">'5010'!$E$9</definedName>
    <definedName name="_P501001005">'5010'!$F$9</definedName>
    <definedName name="_P501001006">'5010'!$G$9</definedName>
    <definedName name="_P501001007">'5010'!$H$9</definedName>
    <definedName name="_P501002002">'5010'!$C$10</definedName>
    <definedName name="_P501002003">'5010'!$D$10</definedName>
    <definedName name="_P501002004">'5010'!$E$10</definedName>
    <definedName name="_P501002005">'5010'!$F$10</definedName>
    <definedName name="_P501002006">'5010'!$G$10</definedName>
    <definedName name="_P501002007">'5010'!$H$10</definedName>
    <definedName name="_P501003002">'5010'!$C$11</definedName>
    <definedName name="_P501003003">'5010'!$D$11</definedName>
    <definedName name="_P501003004">'5010'!$E$11</definedName>
    <definedName name="_P501003005">'5010'!$F$11</definedName>
    <definedName name="_P501003006">'5010'!$G$11</definedName>
    <definedName name="_P501003007">'5010'!$H$11</definedName>
    <definedName name="_P501004002">'5010'!$C$12</definedName>
    <definedName name="_P501004003">'5010'!$D$12</definedName>
    <definedName name="_P501004004">'5010'!$E$12</definedName>
    <definedName name="_P501004005">'5010'!$F$12</definedName>
    <definedName name="_P501004006">'5010'!$G$12</definedName>
    <definedName name="_P501004007">'5010'!$H$12</definedName>
    <definedName name="_P501005002">'5010'!$C$13</definedName>
    <definedName name="_P501005003">'5010'!$D$13</definedName>
    <definedName name="_P501005004">'5010'!$E$13</definedName>
    <definedName name="_P501005005">'5010'!$F$13</definedName>
    <definedName name="_P501005006">'5010'!$G$13</definedName>
    <definedName name="_P501005007">'5010'!$H$13</definedName>
    <definedName name="_P501006002">'5010'!$C$14</definedName>
    <definedName name="_P501006003">'5010'!$D$14</definedName>
    <definedName name="_P501006004">'5010'!$E$14</definedName>
    <definedName name="_P501006005">'5010'!$F$14</definedName>
    <definedName name="_P501006006">'5010'!$G$14</definedName>
    <definedName name="_P501006007">'5010'!$H$14</definedName>
    <definedName name="_P501007001">'5010'!$B$15</definedName>
    <definedName name="_P501007002">'5010'!$C$15</definedName>
    <definedName name="_P501007003">'5010'!$D$15</definedName>
    <definedName name="_P501007004">'5010'!$E$15</definedName>
    <definedName name="_P501007005">'5010'!$F$15</definedName>
    <definedName name="_P501007006">'5010'!$G$15</definedName>
    <definedName name="_P501007007">'5010'!$H$15</definedName>
    <definedName name="_P501008001">'5010'!$B$16</definedName>
    <definedName name="_P501008002">'5010'!$C$16</definedName>
    <definedName name="_P501008003">'5010'!$D$16</definedName>
    <definedName name="_P501008004">'5010'!$E$16</definedName>
    <definedName name="_P501008005">'5010'!$F$16</definedName>
    <definedName name="_P501008006">'5010'!$G$16</definedName>
    <definedName name="_P501008007">'5010'!$H$16</definedName>
    <definedName name="_P501009001">'5010'!$B$17</definedName>
    <definedName name="_P501009002">'5010'!$C$17</definedName>
    <definedName name="_P501009003">'5010'!$D$17</definedName>
    <definedName name="_P501009004">'5010'!$E$17</definedName>
    <definedName name="_P501009005">'5010'!$F$17</definedName>
    <definedName name="_P501009006">'5010'!$G$17</definedName>
    <definedName name="_P501009007">'5010'!$H$17</definedName>
    <definedName name="_P501010001">'5010'!$B$18</definedName>
    <definedName name="_P501010002">'5010'!$C$18</definedName>
    <definedName name="_P501010003">'5010'!$D$18</definedName>
    <definedName name="_P501010004">'5010'!$E$18</definedName>
    <definedName name="_P501010005">'5010'!$F$18</definedName>
    <definedName name="_P501010006">'5010'!$G$18</definedName>
    <definedName name="_P501010007">'5010'!$H$18</definedName>
    <definedName name="_P501011001">'5010'!$B$19</definedName>
    <definedName name="_P501011002">'5010'!$C$19</definedName>
    <definedName name="_P501011003">'5010'!$D$19</definedName>
    <definedName name="_P501011004">'5010'!$E$19</definedName>
    <definedName name="_P501011005">'5010'!$F$19</definedName>
    <definedName name="_P501011006">'5010'!$G$19</definedName>
    <definedName name="_P501011007">'5010'!$H$19</definedName>
    <definedName name="_P501012001">'5010'!$B$20</definedName>
    <definedName name="_P501012002">'5010'!$C$20</definedName>
    <definedName name="_P501012003">'5010'!$D$20</definedName>
    <definedName name="_P501012004">'5010'!$E$20</definedName>
    <definedName name="_P501012005">'5010'!$F$20</definedName>
    <definedName name="_P501012006">'5010'!$G$20</definedName>
    <definedName name="_P501012007">'5010'!$H$20</definedName>
    <definedName name="_P501013001">'5010'!$B$21</definedName>
    <definedName name="_P501013002">'5010'!$C$21</definedName>
    <definedName name="_P501013003">'5010'!$D$21</definedName>
    <definedName name="_P501013004">'5010'!$E$21</definedName>
    <definedName name="_P501013005">'5010'!$F$21</definedName>
    <definedName name="_P501013006">'5010'!$G$21</definedName>
    <definedName name="_P501013007">'5010'!$H$21</definedName>
    <definedName name="_P501014001">'5010'!$B$22</definedName>
    <definedName name="_P501014002">'5010'!$C$22</definedName>
    <definedName name="_P501014003">'5010'!$D$22</definedName>
    <definedName name="_P501014004">'5010'!$E$22</definedName>
    <definedName name="_P501014005">'5010'!$F$22</definedName>
    <definedName name="_P501014006">'5010'!$G$22</definedName>
    <definedName name="_P501014007">'5010'!$H$22</definedName>
    <definedName name="_P501015001">'5010'!$B$23</definedName>
    <definedName name="_P501015002">'5010'!$C$23</definedName>
    <definedName name="_P501015003">'5010'!$D$23</definedName>
    <definedName name="_P501015004">'5010'!$E$23</definedName>
    <definedName name="_P501015005">'5010'!$F$23</definedName>
    <definedName name="_P501015006">'5010'!$G$23</definedName>
    <definedName name="_P501015007">'5010'!$H$23</definedName>
    <definedName name="_P501016001">'5010'!$B$24</definedName>
    <definedName name="_P501016002">'5010'!$C$24</definedName>
    <definedName name="_P501016003">'5010'!$D$24</definedName>
    <definedName name="_P501016004">'5010'!$E$24</definedName>
    <definedName name="_P501016005">'5010'!$F$24</definedName>
    <definedName name="_P501016006">'5010'!$G$24</definedName>
    <definedName name="_P501016007">'5010'!$H$24</definedName>
    <definedName name="_P501017001">'5010'!$B$34</definedName>
    <definedName name="_P501017002">'5010'!$C$34</definedName>
    <definedName name="_P501017003">'5010'!$D$34</definedName>
    <definedName name="_P501017004">'5010'!$E$34</definedName>
    <definedName name="_P501017005">'5010'!$F$34</definedName>
    <definedName name="_P501017006">'5010'!$G$34</definedName>
    <definedName name="_P501017007">'5010'!$H$34</definedName>
    <definedName name="_P501018001">'5010'!$B$35</definedName>
    <definedName name="_P501018002">'5010'!$C$35</definedName>
    <definedName name="_P501018003">'5010'!$D$35</definedName>
    <definedName name="_P501018004">'5010'!$E$35</definedName>
    <definedName name="_P501018005">'5010'!$F$35</definedName>
    <definedName name="_P501018006">'5010'!$G$35</definedName>
    <definedName name="_P501018007">'5010'!$H$35</definedName>
    <definedName name="_P501019001">'5010'!$B$36</definedName>
    <definedName name="_P501019002">'5010'!$C$36</definedName>
    <definedName name="_P501019003">'5010'!$D$36</definedName>
    <definedName name="_P501019004">'5010'!$E$36</definedName>
    <definedName name="_P501019005">'5010'!$F$36</definedName>
    <definedName name="_P501019006">'5010'!$G$36</definedName>
    <definedName name="_P501019007">'5010'!$H$36</definedName>
    <definedName name="_P501020001">'5010'!$B$37</definedName>
    <definedName name="_P501020002">'5010'!$C$37</definedName>
    <definedName name="_P501020003">'5010'!$D$37</definedName>
    <definedName name="_P501020004">'5010'!$E$37</definedName>
    <definedName name="_P501020005">'5010'!$F$37</definedName>
    <definedName name="_P501020006">'5010'!$G$37</definedName>
    <definedName name="_P501020007">'5010'!$H$37</definedName>
    <definedName name="_P501021001">'5010'!$B$38</definedName>
    <definedName name="_P501021002">'5010'!$C$38</definedName>
    <definedName name="_P501021003">'5010'!$D$38</definedName>
    <definedName name="_P501021004">'5010'!$E$38</definedName>
    <definedName name="_P501021005">'5010'!$F$38</definedName>
    <definedName name="_P501021006">'5010'!$G$38</definedName>
    <definedName name="_P501021007">'5010'!$H$38</definedName>
    <definedName name="_P501022001">'5010'!$B$39</definedName>
    <definedName name="_P501022002">'5010'!$C$39</definedName>
    <definedName name="_P501022003">'5010'!$D$39</definedName>
    <definedName name="_P501022004">'5010'!$E$39</definedName>
    <definedName name="_P501022005">'5010'!$F$39</definedName>
    <definedName name="_P501022006">'5010'!$G$39</definedName>
    <definedName name="_P501022007">'5010'!$H$39</definedName>
    <definedName name="_P501023001">'5010'!$B$40</definedName>
    <definedName name="_P501023002">'5010'!$C$40</definedName>
    <definedName name="_P501023003">'5010'!$D$40</definedName>
    <definedName name="_P501023004">'5010'!$E$40</definedName>
    <definedName name="_P501023005">'5010'!$F$40</definedName>
    <definedName name="_P501023006">'5010'!$G$40</definedName>
    <definedName name="_P501023007">'5010'!$H$40</definedName>
    <definedName name="_P501024001">'5010'!$B$41</definedName>
    <definedName name="_P501024002">'5010'!$C$41</definedName>
    <definedName name="_P501024003">'5010'!$D$41</definedName>
    <definedName name="_P501024004">'5010'!$E$41</definedName>
    <definedName name="_P501024005">'5010'!$F$41</definedName>
    <definedName name="_P501024006">'5010'!$G$41</definedName>
    <definedName name="_P501024007">'5010'!$H$41</definedName>
    <definedName name="_P501025001">'5010'!$B$42</definedName>
    <definedName name="_P501025002">'5010'!$C$42</definedName>
    <definedName name="_P501025003">'5010'!$D$42</definedName>
    <definedName name="_P501025004">'5010'!$E$42</definedName>
    <definedName name="_P501025005">'5010'!$F$42</definedName>
    <definedName name="_P501025006">'5010'!$G$42</definedName>
    <definedName name="_P501025007">'5010'!$H$42</definedName>
    <definedName name="_P501026001">'5010'!$B$43</definedName>
    <definedName name="_P501026002">'5010'!$C$43</definedName>
    <definedName name="_P501026003">'5010'!$D$43</definedName>
    <definedName name="_P501026004">'5010'!$E$43</definedName>
    <definedName name="_P501026005">'5010'!$F$43</definedName>
    <definedName name="_P501026006">'5010'!$G$43</definedName>
    <definedName name="_P501026007">'5010'!$H$43</definedName>
    <definedName name="_P501027001">'5010'!$B$44</definedName>
    <definedName name="_P501027002">'5010'!$C$44</definedName>
    <definedName name="_P501027003">'5010'!$D$44</definedName>
    <definedName name="_P501027004">'5010'!$E$44</definedName>
    <definedName name="_P501027005">'5010'!$F$44</definedName>
    <definedName name="_P501027006">'5010'!$G$44</definedName>
    <definedName name="_P501027007">'5010'!$H$44</definedName>
    <definedName name="_P501028001">'5010'!$B$45</definedName>
    <definedName name="_P501028002">'5010'!$C$45</definedName>
    <definedName name="_P501028003">'5010'!$D$45</definedName>
    <definedName name="_P501028004">'5010'!$E$45</definedName>
    <definedName name="_P501028005">'5010'!$F$45</definedName>
    <definedName name="_P501028006">'5010'!$G$45</definedName>
    <definedName name="_P501028007">'5010'!$H$45</definedName>
    <definedName name="_P501029001">'5010'!$B$46</definedName>
    <definedName name="_P501029002">'5010'!$C$46</definedName>
    <definedName name="_P501029003">'5010'!$D$46</definedName>
    <definedName name="_P501029004">'5010'!$E$46</definedName>
    <definedName name="_P501029005">'5010'!$F$46</definedName>
    <definedName name="_P501029006">'5010'!$G$46</definedName>
    <definedName name="_P501029007">'5010'!$H$46</definedName>
    <definedName name="_P501030001">'5010'!$B$47</definedName>
    <definedName name="_P501030002">'5010'!$C$47</definedName>
    <definedName name="_P501030003">'5010'!$D$47</definedName>
    <definedName name="_P501030004">'5010'!$E$47</definedName>
    <definedName name="_P501030005">'5010'!$F$47</definedName>
    <definedName name="_P501030006">'5010'!$G$47</definedName>
    <definedName name="_P501030007">'5010'!$H$47</definedName>
    <definedName name="_P501031001">'5010'!$B$48</definedName>
    <definedName name="_P501031002">'5010'!$C$48</definedName>
    <definedName name="_P501031003">'5010'!$D$48</definedName>
    <definedName name="_P501031004">'5010'!$E$48</definedName>
    <definedName name="_P501031005">'5010'!$F$48</definedName>
    <definedName name="_P501031006">'5010'!$G$48</definedName>
    <definedName name="_P501031007">'5010'!$H$48</definedName>
    <definedName name="_P501032001">'5010'!$B$49</definedName>
    <definedName name="_P501032002">'5010'!$C$49</definedName>
    <definedName name="_P501032003">'5010'!$D$49</definedName>
    <definedName name="_P501032004">'5010'!$E$49</definedName>
    <definedName name="_P501032005">'5010'!$F$49</definedName>
    <definedName name="_P501032006">'5010'!$G$49</definedName>
    <definedName name="_P501032007">'5010'!$H$49</definedName>
    <definedName name="Annexe_100">'100'!$A$1</definedName>
    <definedName name="Annexe_1000">'1000'!$A$1</definedName>
    <definedName name="Annexe_1100" localSheetId="9">'1100'!$A$1</definedName>
    <definedName name="Annexe_1100_1">'1100.1'!$A$1</definedName>
    <definedName name="Annexe_1100_2">'1100.2'!$A$1</definedName>
    <definedName name="Annexe_1100_3" localSheetId="12">'1100.4'!$A$1</definedName>
    <definedName name="Annexe_1190">'1190'!$A$1</definedName>
    <definedName name="Annexe_1200">'1200'!$A$1</definedName>
    <definedName name="Annexe_1210">'1210'!$A$1</definedName>
    <definedName name="Annexe_1210_1">'1210.1'!$A$1</definedName>
    <definedName name="Annexe_1210_2">'1210.2'!$A$1</definedName>
    <definedName name="Annexe_1240">'1240'!$A$1</definedName>
    <definedName name="Annexe_1240_1">'1240.1'!$A$1</definedName>
    <definedName name="Annexe_1250">'1250'!$A$1</definedName>
    <definedName name="Annexe_1250_1">'1250.1'!$A$1</definedName>
    <definedName name="Annexe_1260">'1260'!$A$1</definedName>
    <definedName name="Annexe_1270">'1270'!$A$1</definedName>
    <definedName name="Annexe_1280">'1280'!$A$1</definedName>
    <definedName name="Annexe_1280_1">'1280.1'!$A$1</definedName>
    <definedName name="Annexe_1290">'1290'!$A$1</definedName>
    <definedName name="Annexe_1296">'1296'!$A$1</definedName>
    <definedName name="Annexe_1297">'1297'!$A$1</definedName>
    <definedName name="Annexe_1297_1">'1297.1'!$A$1</definedName>
    <definedName name="Annexe_1298">'1298'!$A$1</definedName>
    <definedName name="Annexe_1400">'1400'!$A$1</definedName>
    <definedName name="Annexe_1410">'1410'!$A$1</definedName>
    <definedName name="Annexe_1500">'1500'!$A$1</definedName>
    <definedName name="Annexe_1610">'1610'!$A$1</definedName>
    <definedName name="Annexe_1610_1">'1610.1'!$A$1</definedName>
    <definedName name="Annexe_1610_2">'1610.2'!$A$1</definedName>
    <definedName name="Annexe_1610_3">'1610.3'!$A$1</definedName>
    <definedName name="Annexe_1625">'1625'!$A$1</definedName>
    <definedName name="Annexe_1630">'1630'!$A$1</definedName>
    <definedName name="Annexe_1635">'1635'!$A$1</definedName>
    <definedName name="Annexe_1640">'1640'!$A$1</definedName>
    <definedName name="Annexe_1665" localSheetId="13">'1180'!$A$1</definedName>
    <definedName name="Annexe_1665">'1665'!$A$1</definedName>
    <definedName name="Annexe_2000">'2000'!$A$1</definedName>
    <definedName name="Annexe_2000_1">'2000.1'!$A$1</definedName>
    <definedName name="Annexe_2000_2">'2000.2'!$A$1</definedName>
    <definedName name="Annexe_2000_3">'2000.3'!$A$1</definedName>
    <definedName name="Annexe_2100">'2100'!$A$1</definedName>
    <definedName name="Annexe_2110">'2110'!$A$1</definedName>
    <definedName name="Annexe_2345">'2345'!$A$1</definedName>
    <definedName name="Annexe_2400">'2400'!$A$1</definedName>
    <definedName name="Annexe_2680">'2680'!$A$1</definedName>
    <definedName name="Annexe_2680_1">'2680.1'!$A$1</definedName>
    <definedName name="Annexe_2680_2">'2680.2'!$A$1</definedName>
    <definedName name="Annexe_300">'300'!$A$1</definedName>
    <definedName name="Annexe_3510">'3510'!$A$1</definedName>
    <definedName name="Annexe_3765">'3765'!$A$1</definedName>
    <definedName name="Annexe_400">'400'!$A$1</definedName>
    <definedName name="Annexe_4010">'4010'!$A$1</definedName>
    <definedName name="Annexe_4045">'4045'!$A$1</definedName>
    <definedName name="Annexe_4050">'4050'!$A$1</definedName>
    <definedName name="Annexe_4060">'4060'!$A$1</definedName>
    <definedName name="Annexe_4070">'4070'!$A$1</definedName>
    <definedName name="Annexe_4080">'4080'!$A$1</definedName>
    <definedName name="Annexe_4090">'4090'!$A$1</definedName>
    <definedName name="Annexe_500">'500'!$A$1</definedName>
    <definedName name="Annexe_5010">'5010'!$A$1</definedName>
    <definedName name="Annexe_600" localSheetId="64">'4095'!$A$1</definedName>
    <definedName name="Format">Identification!$W$5</definedName>
    <definedName name="Langue">Identification!$W$2</definedName>
    <definedName name="TM_100">'T des M - T of C'!$A$7</definedName>
    <definedName name="TM_1000">'T des M - T of C'!$A$12</definedName>
    <definedName name="TM_1100">'T des M - T of C'!$A$13</definedName>
    <definedName name="TM_1100.1">'T des M - T of C'!$A$14</definedName>
    <definedName name="TM_1100.2">'T des M - T of C'!$A$15</definedName>
    <definedName name="TM_1180">'T des M - T of C'!$A$17</definedName>
    <definedName name="TM_1190">'T des M - T of C'!$A$18</definedName>
    <definedName name="TM_1200">'T des M - T of C'!$A$19</definedName>
    <definedName name="TM_1210">'T des M - T of C'!$A$20</definedName>
    <definedName name="TM_1210.1">'T des M - T of C'!$A$21</definedName>
    <definedName name="TM_1210.2">'T des M - T of C'!$A$22</definedName>
    <definedName name="TM_1240">'T des M - T of C'!$A$23</definedName>
    <definedName name="TM_1240.1">'T des M - T of C'!$A$24</definedName>
    <definedName name="TM_1250">'T des M - T of C'!$A$25</definedName>
    <definedName name="TM_1250.1">'T des M - T of C'!$A$26</definedName>
    <definedName name="TM_1260">'T des M - T of C'!$A$27</definedName>
    <definedName name="TM_1270">'T des M - T of C'!$A$28</definedName>
    <definedName name="TM_1280">'T des M - T of C'!$A$29</definedName>
    <definedName name="TM_1280.1">'T des M - T of C'!$A$30</definedName>
    <definedName name="TM_1290">'T des M - T of C'!$A$31</definedName>
    <definedName name="TM_1296">'T des M - T of C'!$A$32</definedName>
    <definedName name="TM_1297">'T des M - T of C'!$A$33</definedName>
    <definedName name="TM_1297.1">'T des M - T of C'!$A$34</definedName>
    <definedName name="TM_1298">'T des M - T of C'!$A$35</definedName>
    <definedName name="TM_1400">'T des M - T of C'!$A$36</definedName>
    <definedName name="TM_1410">'T des M - T of C'!$A$37</definedName>
    <definedName name="TM_1500">'T des M - T of C'!$A$38</definedName>
    <definedName name="TM_1610">'T des M - T of C'!$A$39</definedName>
    <definedName name="TM_1610.1">'T des M - T of C'!$A$40</definedName>
    <definedName name="TM_1610.2">'T des M - T of C'!$A$41</definedName>
    <definedName name="TM_1610.3">'T des M - T of C'!$A$42</definedName>
    <definedName name="TM_1625">'T des M - T of C'!$A$51</definedName>
    <definedName name="TM_1630">'T des M - T of C'!$A$52</definedName>
    <definedName name="TM_1635">'T des M - T of C'!$A$53</definedName>
    <definedName name="TM_1640">'T des M - T of C'!$A$54</definedName>
    <definedName name="TM_1665">'T des M - T of C'!$A$55</definedName>
    <definedName name="TM_2000">'T des M - T of C'!$A$56</definedName>
    <definedName name="TM_2000.1">'T des M - T of C'!$A$57</definedName>
    <definedName name="TM_2000.2">'T des M - T of C'!$A$58</definedName>
    <definedName name="TM_2000.3">'T des M - T of C'!$A$59</definedName>
    <definedName name="TM_2100">'T des M - T of C'!$A$60</definedName>
    <definedName name="TM_2110">'T des M - T of C'!$A$61</definedName>
    <definedName name="TM_2345">'T des M - T of C'!$A$62</definedName>
    <definedName name="TM_2400">'T des M - T of C'!$A$63</definedName>
    <definedName name="TM_2680">'T des M - T of C'!$A$64</definedName>
    <definedName name="TM_2680.1">'T des M - T of C'!$A$65</definedName>
    <definedName name="TM_2680.2">'T des M - T of C'!$A$66</definedName>
    <definedName name="TM_300">'T des M - T of C'!$A$8</definedName>
    <definedName name="TM_3510">'T des M - T of C'!$A$67</definedName>
    <definedName name="TM_3765">'T des M - T of C'!$A$68</definedName>
    <definedName name="TM_400">'T des M - T of C'!$A$9</definedName>
    <definedName name="TM_4010">'T des M - T of C'!$A$69</definedName>
    <definedName name="TM_4045">'T des M - T of C'!$A$70</definedName>
    <definedName name="TM_4050">'T des M - T of C'!$A$71</definedName>
    <definedName name="TM_4060">'T des M - T of C'!$A$72</definedName>
    <definedName name="TM_4070">'T des M - T of C'!$A$73</definedName>
    <definedName name="TM_4080">'T des M - T of C'!$A$74</definedName>
    <definedName name="TM_4090">'T des M - T of C'!$A$75</definedName>
    <definedName name="TM_4095">'T des M - T of C'!$A$76</definedName>
    <definedName name="TM_500">'T des M - T of C'!$A$10</definedName>
    <definedName name="_xlnm.Print_Area" localSheetId="3">'100'!$A$1:$G$209</definedName>
    <definedName name="_xlnm.Print_Area" localSheetId="8">'1000'!$A$1:$G$43</definedName>
    <definedName name="_xlnm.Print_Area" localSheetId="9">'1100'!$A$1:$Q$155</definedName>
    <definedName name="_xlnm.Print_Area" localSheetId="10">'1100.1'!$A$1:$I$65</definedName>
    <definedName name="_xlnm.Print_Area" localSheetId="11">'1100.2'!$A$1:$I$37</definedName>
    <definedName name="_xlnm.Print_Area" localSheetId="12">'1100.4'!$A$1:$O$34</definedName>
    <definedName name="_xlnm.Print_Area" localSheetId="13">'1180'!$A$1:$C$46</definedName>
    <definedName name="_xlnm.Print_Area" localSheetId="14">'1190'!$A$1:$G$45</definedName>
    <definedName name="_xlnm.Print_Area" localSheetId="15">'1200'!$A$1:$K$39</definedName>
    <definedName name="_xlnm.Print_Area" localSheetId="16">'1210'!$A$1:$H$105</definedName>
    <definedName name="_xlnm.Print_Area" localSheetId="17">'1210.1'!$A$1:$J$30</definedName>
    <definedName name="_xlnm.Print_Area" localSheetId="18">'1210.2'!$A$1:$E$87</definedName>
    <definedName name="_xlnm.Print_Area" localSheetId="19">'1240'!$A$1:$H$46</definedName>
    <definedName name="_xlnm.Print_Area" localSheetId="20">'1240.1'!$A$1:$D$46</definedName>
    <definedName name="_xlnm.Print_Area" localSheetId="21">'1250'!$A$1:$K$91</definedName>
    <definedName name="_xlnm.Print_Area" localSheetId="22">'1250.1'!$A$1:$D$42</definedName>
    <definedName name="_xlnm.Print_Area" localSheetId="23">'1260'!$A$1:$D$45</definedName>
    <definedName name="_xlnm.Print_Area" localSheetId="24">'1270'!$A$1:$D$45</definedName>
    <definedName name="_xlnm.Print_Area" localSheetId="25">'1280'!$A$1:$I$33</definedName>
    <definedName name="_xlnm.Print_Area" localSheetId="26">'1280.1'!$A$1:$D$47</definedName>
    <definedName name="_xlnm.Print_Area" localSheetId="27">'1290'!$A$1:$H$45</definedName>
    <definedName name="_xlnm.Print_Area" localSheetId="28">'1296'!$A$1:$F$54</definedName>
    <definedName name="_xlnm.Print_Area" localSheetId="29">'1297'!$A$1:$N$39</definedName>
    <definedName name="_xlnm.Print_Area" localSheetId="30">'1297.1'!$A$1:$N$39</definedName>
    <definedName name="_xlnm.Print_Area" localSheetId="31">'1298'!$A$1:$S$46</definedName>
    <definedName name="_xlnm.Print_Area" localSheetId="32">'1400'!$A$1:$F$41</definedName>
    <definedName name="_xlnm.Print_Area" localSheetId="33">'1410'!$A$1:$O$41</definedName>
    <definedName name="_xlnm.Print_Area" localSheetId="34">'1500'!$A$1:$L$36</definedName>
    <definedName name="_xlnm.Print_Area" localSheetId="35">'1610'!$A$1:$F$55</definedName>
    <definedName name="_xlnm.Print_Area" localSheetId="36">'1610.1'!$A$1:$H$46</definedName>
    <definedName name="_xlnm.Print_Area" localSheetId="37">'1610.2'!$A$1:$G$44</definedName>
    <definedName name="_xlnm.Print_Area" localSheetId="38">'1610.3'!$A$1:$G$42</definedName>
    <definedName name="_xlnm.Print_Area" localSheetId="39">'1625'!$A$1:$L$86</definedName>
    <definedName name="_xlnm.Print_Area" localSheetId="40">'1630'!$A$1:$K$61</definedName>
    <definedName name="_xlnm.Print_Area" localSheetId="41">'1635'!$A$1:$J$44</definedName>
    <definedName name="_xlnm.Print_Area" localSheetId="42">'1640'!$A$1:$L$35</definedName>
    <definedName name="_xlnm.Print_Area" localSheetId="43">'1665'!$A$1:$C$46</definedName>
    <definedName name="_xlnm.Print_Area" localSheetId="44">'2000'!$A$1:$J$106</definedName>
    <definedName name="_xlnm.Print_Area" localSheetId="45">'2000.1'!$A$1:$E$44</definedName>
    <definedName name="_xlnm.Print_Area" localSheetId="46">'2000.2'!$A$1:$G$42</definedName>
    <definedName name="_xlnm.Print_Area" localSheetId="47">'2000.3'!$A$1:$L$37</definedName>
    <definedName name="_xlnm.Print_Area" localSheetId="48">'2100'!$A$1:$J$32</definedName>
    <definedName name="_xlnm.Print_Area" localSheetId="49">'2110'!$A$1:$J$32</definedName>
    <definedName name="_xlnm.Print_Area" localSheetId="50">'2345'!$A$1:$C$47</definedName>
    <definedName name="_xlnm.Print_Area" localSheetId="51">'2400'!$A$1:$J$32</definedName>
    <definedName name="_xlnm.Print_Area" localSheetId="52">'2680'!$A$1:$E$61</definedName>
    <definedName name="_xlnm.Print_Area" localSheetId="53">'2680.1'!$A$1:$E$46</definedName>
    <definedName name="_xlnm.Print_Area" localSheetId="54">'2680.2'!$A$1:$E$46</definedName>
    <definedName name="_xlnm.Print_Area" localSheetId="4">'300'!$A$1:$G$124</definedName>
    <definedName name="_xlnm.Print_Area" localSheetId="55">'3510'!$A$1:$C$46</definedName>
    <definedName name="_xlnm.Print_Area" localSheetId="56">'3765'!$A$1:$C$46</definedName>
    <definedName name="_xlnm.Print_Area" localSheetId="5">'400'!$A$1:$G$49</definedName>
    <definedName name="_xlnm.Print_Area" localSheetId="57">'4010'!$A$1:$D$37</definedName>
    <definedName name="_xlnm.Print_Area" localSheetId="58">'4045'!$A$1:$H$34</definedName>
    <definedName name="_xlnm.Print_Area" localSheetId="59">'4050'!$A$1:$Q$78</definedName>
    <definedName name="_xlnm.Print_Area" localSheetId="60">'4060'!$A$1:$I$28</definedName>
    <definedName name="_xlnm.Print_Area" localSheetId="61">'4070'!$A$1:$C$43</definedName>
    <definedName name="_xlnm.Print_Area" localSheetId="62">'4080'!$A$1:$G$41</definedName>
    <definedName name="_xlnm.Print_Area" localSheetId="63">'4090'!$A$1:$E$50</definedName>
    <definedName name="_xlnm.Print_Area" localSheetId="64">'4095'!$A$1:$C$11</definedName>
    <definedName name="_xlnm.Print_Area" localSheetId="6">'500'!$A$1:$N$46</definedName>
    <definedName name="_xlnm.Print_Area" localSheetId="2">Certification!$A$1:$I$48</definedName>
    <definedName name="_xlnm.Print_Area" localSheetId="0">Identification!$A$1:$S$46</definedName>
    <definedName name="_xlnm.Print_Area" localSheetId="1">'T des M - T of C'!$A$1:$C$98</definedName>
  </definedNames>
  <calcPr fullCalcOnLoad="1"/>
  <extLst/>
</workbook>
</file>

<file path=xl/sharedStrings.xml><?xml version="1.0" encoding="utf-8"?>
<sst xmlns="http://schemas.openxmlformats.org/spreadsheetml/2006/main" count="5266" uniqueCount="2730">
  <si>
    <t>Nom de la société</t>
  </si>
  <si>
    <t>Obligations et débentures</t>
  </si>
  <si>
    <t>Gouvernementales - fédérales, provinciales et municipales</t>
  </si>
  <si>
    <t>Sociétés - canadiennes</t>
  </si>
  <si>
    <t>Sociétés - étrangères</t>
  </si>
  <si>
    <t>Actions ordinaires et privilégiées</t>
  </si>
  <si>
    <t>Titres adossés à des créances</t>
  </si>
  <si>
    <t>Prêts</t>
  </si>
  <si>
    <t xml:space="preserve">Hypothécaires </t>
  </si>
  <si>
    <t xml:space="preserve">À la consommation </t>
  </si>
  <si>
    <t>Sur nantissement</t>
  </si>
  <si>
    <t>Immeubles à l'usage de la société</t>
  </si>
  <si>
    <t>Immeubles de placement</t>
  </si>
  <si>
    <t>Immeubles repris</t>
  </si>
  <si>
    <t>Placement en actions</t>
  </si>
  <si>
    <t>Prêts et avances</t>
  </si>
  <si>
    <t>Frais payés d'avance et frais reportés</t>
  </si>
  <si>
    <t>Intérêts et dividendes courus à recevoir</t>
  </si>
  <si>
    <t>Intérêts courus à payer</t>
  </si>
  <si>
    <t>Emprunts</t>
  </si>
  <si>
    <t>Hypothèques à payer</t>
  </si>
  <si>
    <t>Autres emprunts</t>
  </si>
  <si>
    <t>Autres éléments de passif</t>
  </si>
  <si>
    <t>Engagement aux titres de valeurs mobilières empruntées</t>
  </si>
  <si>
    <t>Engagement aux titres d'éléments vendus dans le cadre d'accords de rachat</t>
  </si>
  <si>
    <t>Revenus reportés</t>
  </si>
  <si>
    <t xml:space="preserve">Actions ordinaires </t>
  </si>
  <si>
    <t>Actions privilégiées</t>
  </si>
  <si>
    <t>Prêts hypothécaires</t>
  </si>
  <si>
    <t>Contrats de crédit-bail</t>
  </si>
  <si>
    <t>Prêts à la consommation</t>
  </si>
  <si>
    <t>Prêts sur nantissement de titres</t>
  </si>
  <si>
    <t xml:space="preserve">Autres revenus d'intérêts </t>
  </si>
  <si>
    <t xml:space="preserve">Autres frais d'intérêts </t>
  </si>
  <si>
    <t>Revenus tirés des activités de négociation</t>
  </si>
  <si>
    <t>Revenu net (perte) sur immeubles</t>
  </si>
  <si>
    <t>Successions, fiducies et mandats</t>
  </si>
  <si>
    <t>Commissions sur courtage immobilier (net)</t>
  </si>
  <si>
    <t>Honoraires de gestion</t>
  </si>
  <si>
    <t>Honoraires sur prêts et engagements</t>
  </si>
  <si>
    <t>Frais d'administration</t>
  </si>
  <si>
    <t>Autres</t>
  </si>
  <si>
    <t>Traitements</t>
  </si>
  <si>
    <t>Honoraires des administrateurs</t>
  </si>
  <si>
    <t>Frais d'audit et comptabilité</t>
  </si>
  <si>
    <t>Frais de gestion</t>
  </si>
  <si>
    <t>Actions</t>
  </si>
  <si>
    <t>Exigibles</t>
  </si>
  <si>
    <t>Actionnaires sans contrôle</t>
  </si>
  <si>
    <t>Avantages du personnel</t>
  </si>
  <si>
    <t>Répercussion de la couverture</t>
  </si>
  <si>
    <t>Total des autres éléments du résultat global (perte)</t>
  </si>
  <si>
    <t>Consommation</t>
  </si>
  <si>
    <t>Total</t>
  </si>
  <si>
    <t>Alberta</t>
  </si>
  <si>
    <t>Saskatchewan</t>
  </si>
  <si>
    <t>Manitoba</t>
  </si>
  <si>
    <t>Ontario</t>
  </si>
  <si>
    <t>Québec</t>
  </si>
  <si>
    <t>Nouvelle-Écosse</t>
  </si>
  <si>
    <t>Nouveau-Brunswick</t>
  </si>
  <si>
    <t>Terre-Neuve-et-Labrador</t>
  </si>
  <si>
    <t>T.N.O./Yukon/Nunavut</t>
  </si>
  <si>
    <t>Étranger</t>
  </si>
  <si>
    <t>ACTIF</t>
  </si>
  <si>
    <t>Autres éléments d'actif</t>
  </si>
  <si>
    <t>Taux fixe</t>
  </si>
  <si>
    <t>À recevoir à taux fixe</t>
  </si>
  <si>
    <t>À recevoir à taux variable</t>
  </si>
  <si>
    <t>%</t>
  </si>
  <si>
    <t>$</t>
  </si>
  <si>
    <t>Courts</t>
  </si>
  <si>
    <t>Longs</t>
  </si>
  <si>
    <t>PASSIF ET AVOIR DES ACTIONNAIRES</t>
  </si>
  <si>
    <t>À payer à taux variable</t>
  </si>
  <si>
    <t>Garanties et lettres de crédit de soutien</t>
  </si>
  <si>
    <t>Lettres de crédit documentaires</t>
  </si>
  <si>
    <t>Engagements de crédit</t>
  </si>
  <si>
    <t>Facilités d'émission d'effets/facilités de prise ferme renouvelable</t>
  </si>
  <si>
    <t>Description</t>
  </si>
  <si>
    <t>TOTAL</t>
  </si>
  <si>
    <t>Total des dépôts à demande</t>
  </si>
  <si>
    <t>Catégorie</t>
  </si>
  <si>
    <t>Hypothécaires</t>
  </si>
  <si>
    <t>Résidentiels assurés</t>
  </si>
  <si>
    <t>Résidentiels non assurés</t>
  </si>
  <si>
    <t>Crédit-bail</t>
  </si>
  <si>
    <t>À la consommation</t>
  </si>
  <si>
    <t>Cote moyenne pondérée</t>
  </si>
  <si>
    <t>Habitations unifamiliales</t>
  </si>
  <si>
    <t>Hôtels/Motels</t>
  </si>
  <si>
    <t>CATÉGORIE</t>
  </si>
  <si>
    <t>Prêts en cours</t>
  </si>
  <si>
    <t>De 30 à 89 jours</t>
  </si>
  <si>
    <t>90 jours et plus</t>
  </si>
  <si>
    <t>Non assurés</t>
  </si>
  <si>
    <t>Assurés</t>
  </si>
  <si>
    <t>TOTAL DES CONTRATS DE CRÉDIT-BAIL</t>
  </si>
  <si>
    <t>TOTAL DES PRÊTS SUR NANTISSEMENT</t>
  </si>
  <si>
    <t>Garantie</t>
  </si>
  <si>
    <t>Titres nantis</t>
  </si>
  <si>
    <t>Locations des locaux (montant net)</t>
  </si>
  <si>
    <t>Réparations et entretien des bureaux</t>
  </si>
  <si>
    <t>Mobiliers et agencements</t>
  </si>
  <si>
    <t>Locations et entretien du matériel informatique et de bureau</t>
  </si>
  <si>
    <t>Télécommunications</t>
  </si>
  <si>
    <t>Publicité, marketing, et relations publiques</t>
  </si>
  <si>
    <t>Frais de déplacement</t>
  </si>
  <si>
    <t>Affranchissements et messageries</t>
  </si>
  <si>
    <t>Papeterie et impression</t>
  </si>
  <si>
    <t>Autres assurances</t>
  </si>
  <si>
    <t>Frais de contentieux</t>
  </si>
  <si>
    <t>Taxes d'affaires, taxes sur le capital et permis</t>
  </si>
  <si>
    <t>Associations, cotisations et droits</t>
  </si>
  <si>
    <t>Dons de charité</t>
  </si>
  <si>
    <t>Autres actionnaires (nombre)</t>
  </si>
  <si>
    <t>CONTRATS DE TAUX D'INTÉRÊT</t>
  </si>
  <si>
    <t>CONTRATS DE CHANGE</t>
  </si>
  <si>
    <t>Swaps de devises</t>
  </si>
  <si>
    <t>Swaps</t>
  </si>
  <si>
    <t>AAA</t>
  </si>
  <si>
    <t>BBB</t>
  </si>
  <si>
    <t>AA</t>
  </si>
  <si>
    <t>A</t>
  </si>
  <si>
    <t>Non coté</t>
  </si>
  <si>
    <t>SERVICES AUX PARTICULIERS</t>
  </si>
  <si>
    <t>Gestion de portefeuille et conseil d'investissement</t>
  </si>
  <si>
    <t>Administration de fonds collectifs</t>
  </si>
  <si>
    <t>Garde de valeur</t>
  </si>
  <si>
    <t xml:space="preserve">SERVICES AUX ENTREPRISES </t>
  </si>
  <si>
    <t>Fiducie corporative</t>
  </si>
  <si>
    <t>Agent de transfert et registraire</t>
  </si>
  <si>
    <t>Caisse de retraite</t>
  </si>
  <si>
    <t>Mandat d'administration</t>
  </si>
  <si>
    <t>Administration de prêts</t>
  </si>
  <si>
    <t>Dépositaire de préarrangement funéraire</t>
  </si>
  <si>
    <t>Encaisse des fonds fiduciaires</t>
  </si>
  <si>
    <t>Titres - obligations, actions</t>
  </si>
  <si>
    <t>Dépôts garantis - compagnies affiliées</t>
  </si>
  <si>
    <t>SERVICES AUX ENTREPRISES</t>
  </si>
  <si>
    <t>TOTAL DES ACTIFS GÉRÉS POUR AUTRUI</t>
  </si>
  <si>
    <t>Colombie-Britannique</t>
  </si>
  <si>
    <t>Revenu total provenant de l'activité d'intermédiaire financier</t>
  </si>
  <si>
    <t>Solde année précédente</t>
  </si>
  <si>
    <t>Solde année courante</t>
  </si>
  <si>
    <t>(11)</t>
  </si>
  <si>
    <t>Taux variable</t>
  </si>
  <si>
    <t xml:space="preserve"> Hypothèques</t>
  </si>
  <si>
    <t xml:space="preserve"> Autres prêts</t>
  </si>
  <si>
    <t>(12)</t>
  </si>
  <si>
    <t>(13)</t>
  </si>
  <si>
    <t>Nombre</t>
  </si>
  <si>
    <t>Cote</t>
  </si>
  <si>
    <t>Provision</t>
  </si>
  <si>
    <t>Solde</t>
  </si>
  <si>
    <t>Cote assignée au titre</t>
  </si>
  <si>
    <t>Nombre d'actions</t>
  </si>
  <si>
    <t>Nombre de prêts</t>
  </si>
  <si>
    <t xml:space="preserve">  %</t>
  </si>
  <si>
    <t>Cote de risque</t>
  </si>
  <si>
    <t>Régimes enregistrés et comptes autogérés</t>
  </si>
  <si>
    <t>Mandats de gestion</t>
  </si>
  <si>
    <t xml:space="preserve"> Comptes en fiducie particuliers</t>
  </si>
  <si>
    <t xml:space="preserve"> Fonds collectifs</t>
  </si>
  <si>
    <t>(10)</t>
  </si>
  <si>
    <t>Agences</t>
  </si>
  <si>
    <t xml:space="preserve"> Mandats d'administration</t>
  </si>
  <si>
    <t xml:space="preserve">  Total</t>
  </si>
  <si>
    <t>011</t>
  </si>
  <si>
    <t>Nom de l'emprunteur</t>
  </si>
  <si>
    <t>Mois de retard</t>
  </si>
  <si>
    <t>(14)</t>
  </si>
  <si>
    <t>(15)</t>
  </si>
  <si>
    <t>Taux</t>
  </si>
  <si>
    <t>Année</t>
  </si>
  <si>
    <t>Charges prioritaires</t>
  </si>
  <si>
    <t>ÉTAT ANNUEL</t>
  </si>
  <si>
    <t>Excédent de réévaluation</t>
  </si>
  <si>
    <t>L’AUTORITÉ DES MARCHÉS FINANCIERS</t>
  </si>
  <si>
    <t>Adresse du siège social :</t>
  </si>
  <si>
    <t>TABLE DES MATIÈRES</t>
  </si>
  <si>
    <t>060</t>
  </si>
  <si>
    <t>066</t>
  </si>
  <si>
    <t>072</t>
  </si>
  <si>
    <t>078</t>
  </si>
  <si>
    <t>062</t>
  </si>
  <si>
    <t>064</t>
  </si>
  <si>
    <t>068</t>
  </si>
  <si>
    <t>070</t>
  </si>
  <si>
    <t>074</t>
  </si>
  <si>
    <t>076</t>
  </si>
  <si>
    <t>080</t>
  </si>
  <si>
    <t>082</t>
  </si>
  <si>
    <t>Courriel :</t>
  </si>
  <si>
    <t>020</t>
  </si>
  <si>
    <t>030</t>
  </si>
  <si>
    <t>001</t>
  </si>
  <si>
    <t>Cumul des autres éléments du résultat global (perte)</t>
  </si>
  <si>
    <t>Attribuable aux :</t>
  </si>
  <si>
    <t>Conversion de devises</t>
  </si>
  <si>
    <t>040</t>
  </si>
  <si>
    <t>Valeur au bilan</t>
  </si>
  <si>
    <t>Téléphone :</t>
  </si>
  <si>
    <t xml:space="preserve">Solde brut des prêts  </t>
  </si>
  <si>
    <t xml:space="preserve"> Prêts nets</t>
  </si>
  <si>
    <t>Montant</t>
  </si>
  <si>
    <t>(16)</t>
  </si>
  <si>
    <t>(17)</t>
  </si>
  <si>
    <t>(18)</t>
  </si>
  <si>
    <t>Ville et province</t>
  </si>
  <si>
    <t>Année du prêt</t>
  </si>
  <si>
    <t>Terme</t>
  </si>
  <si>
    <t>Prêt original</t>
  </si>
  <si>
    <t xml:space="preserve">Charges prioritaires </t>
  </si>
  <si>
    <t>Solde du prêt</t>
  </si>
  <si>
    <t>% des actions détenues</t>
  </si>
  <si>
    <t>Description des placements en actions</t>
  </si>
  <si>
    <t xml:space="preserve"> Nom de la filiale</t>
  </si>
  <si>
    <t>Cautionnement</t>
  </si>
  <si>
    <t>Contrat de taux d'intérêt</t>
  </si>
  <si>
    <t xml:space="preserve"> Nom de l'entité</t>
  </si>
  <si>
    <t>Montant positif net des engagements selon la méthode d'évaluation du risque de crédit maximal</t>
  </si>
  <si>
    <t>Autres placements</t>
  </si>
  <si>
    <t>Actions privilégiées rachetables</t>
  </si>
  <si>
    <t>Goodwill</t>
  </si>
  <si>
    <t>Dépenses hypothécaires</t>
  </si>
  <si>
    <t>Instruments dérivés désignés comme éléments de couverture de flux de trésorerie</t>
  </si>
  <si>
    <t>Dépôts prélevés par l'entremise d'agents</t>
  </si>
  <si>
    <t>Commissions sur dépôts et certificats</t>
  </si>
  <si>
    <t>Contrats à terme normalisés</t>
  </si>
  <si>
    <t>Inférieur à BBB</t>
  </si>
  <si>
    <t>Planification successorale et administration de fiducie personnelle</t>
  </si>
  <si>
    <t xml:space="preserve"> Régimes enregistrés sans gestion</t>
  </si>
  <si>
    <t>Total des fonds propres</t>
  </si>
  <si>
    <t>Fonds propres nets de catégorie 1</t>
  </si>
  <si>
    <t>Prêts hypothécaires résidentiels</t>
  </si>
  <si>
    <t>Prêts hypothécaires non résidentiels</t>
  </si>
  <si>
    <t>≤ 50%</t>
  </si>
  <si>
    <t>&gt; 50% et ≤ 65%</t>
  </si>
  <si>
    <t>&gt; 65% et ≤ 75%</t>
  </si>
  <si>
    <t>&gt; 75% et ≤ 80%</t>
  </si>
  <si>
    <t>&gt; 80% et ≤ 85%</t>
  </si>
  <si>
    <t>&gt; 85% et ≤ 90%</t>
  </si>
  <si>
    <t>&gt; 90% et ≤ 95%</t>
  </si>
  <si>
    <t>&gt; 95% et ≤ 100%</t>
  </si>
  <si>
    <t>&gt; 100%</t>
  </si>
  <si>
    <t>≤ 15 ans</t>
  </si>
  <si>
    <t>&gt; 15 ans et ≤ 20 ans</t>
  </si>
  <si>
    <t>&gt; 20 ans et ≤ 25 ans</t>
  </si>
  <si>
    <t>&gt; 25 ans et ≤ 30 ans</t>
  </si>
  <si>
    <t>&gt; 30 ans et ≤ 35 ans</t>
  </si>
  <si>
    <t>&gt; 35 ans et ≤ 40 ans</t>
  </si>
  <si>
    <t>&gt; 40 ans</t>
  </si>
  <si>
    <t>≤ 25%</t>
  </si>
  <si>
    <t>&gt; 25% et ≤ 30%</t>
  </si>
  <si>
    <t>&gt; 30% et ≤ 35%</t>
  </si>
  <si>
    <t>&gt; 35% et ≤ 40%</t>
  </si>
  <si>
    <t>&gt; 40% et ≤ 45%</t>
  </si>
  <si>
    <t>&gt; 45% et ≤ 50%</t>
  </si>
  <si>
    <t>&gt; 50% et ≤ 55%</t>
  </si>
  <si>
    <t>&gt; 55%</t>
  </si>
  <si>
    <t>Aucun ratio fourni</t>
  </si>
  <si>
    <t>COTE DES AGENCES D'ÉVALUATION DU CRÉDIT</t>
  </si>
  <si>
    <t>≤ 500</t>
  </si>
  <si>
    <t>&gt; 500 et ≤ 550</t>
  </si>
  <si>
    <t>&gt; 550 et ≤ 600</t>
  </si>
  <si>
    <t>&gt; 600 et ≤ 650</t>
  </si>
  <si>
    <t>&gt; 650 et ≤ 700</t>
  </si>
  <si>
    <t>&gt; 700 et ≤ 750</t>
  </si>
  <si>
    <t>&gt; 750</t>
  </si>
  <si>
    <t>Aucune cote</t>
  </si>
  <si>
    <t>Nom du déposant</t>
  </si>
  <si>
    <t>Dépôts totaux</t>
  </si>
  <si>
    <t>Dépôts garantis</t>
  </si>
  <si>
    <t>Courtier 1</t>
  </si>
  <si>
    <t>Courtier 2</t>
  </si>
  <si>
    <t>Courtier 4</t>
  </si>
  <si>
    <t>Courtier 5</t>
  </si>
  <si>
    <t>Courtier 6</t>
  </si>
  <si>
    <t>Courtier 7</t>
  </si>
  <si>
    <t>Courtier 8</t>
  </si>
  <si>
    <t>Courtier 9</t>
  </si>
  <si>
    <t>Courtier 10</t>
  </si>
  <si>
    <t>Dépôts et certificats à demande</t>
  </si>
  <si>
    <t>Dépôts et certificats à terme</t>
  </si>
  <si>
    <t>Différés</t>
  </si>
  <si>
    <t>Dépôts et certificats à terme (0 à 30 jours)</t>
  </si>
  <si>
    <t>Dépôts et certificats à terme (1 à 3 mois)</t>
  </si>
  <si>
    <t>Dépôts et certificats à terme (3 à 6 mois)</t>
  </si>
  <si>
    <t>Dépôts et certificats à terme (6 à 12 mois)</t>
  </si>
  <si>
    <t>Dépôts et certificats à terme (1 à 2 ans)</t>
  </si>
  <si>
    <t>Dépôts et certificats à terme (2 à 3 ans)</t>
  </si>
  <si>
    <t>Dépôts et certificats à terme (3 à 5 ans)</t>
  </si>
  <si>
    <t>Dépôts et certificats à terme (plus de 5 ans) - non remboursable à demande après 5 ans</t>
  </si>
  <si>
    <t>Dépôts et certificats à terme (plus de 5 ans) - remboursable à demande après 5 ans</t>
  </si>
  <si>
    <t>(%)</t>
  </si>
  <si>
    <t>Nom du courtier</t>
  </si>
  <si>
    <t>Charges entre sociétés apparentées</t>
  </si>
  <si>
    <t>Dépôts à demande</t>
  </si>
  <si>
    <r>
      <rPr>
        <sz val="12"/>
        <color theme="1"/>
        <rFont val="Calibri"/>
        <family val="2"/>
        <scheme val="minor"/>
      </rPr>
      <t>%</t>
    </r>
  </si>
  <si>
    <t>Total des immeubles</t>
  </si>
  <si>
    <t>Instruments financiers dérivés</t>
  </si>
  <si>
    <t>Immobilisations corporelles</t>
  </si>
  <si>
    <t>Actif d’impôts exigibles</t>
  </si>
  <si>
    <t>Actif d'impôts différés</t>
  </si>
  <si>
    <t>Total des dépôts</t>
  </si>
  <si>
    <t>Total des emprunts</t>
  </si>
  <si>
    <t>Total des autres éléments de passif</t>
  </si>
  <si>
    <t>Total des revenus d'intérêts</t>
  </si>
  <si>
    <t>Total des frais d'intérêts</t>
  </si>
  <si>
    <t>Revenu net d'intérêts</t>
  </si>
  <si>
    <t>Total du revenu net (perte) sur immeubles</t>
  </si>
  <si>
    <t>Total des honoraires et commissions</t>
  </si>
  <si>
    <t>Détenteurs d'actions</t>
  </si>
  <si>
    <t xml:space="preserve">Actifs gérés pour autrui\biens sous administration </t>
  </si>
  <si>
    <t>Ile du Prince-Édouard</t>
  </si>
  <si>
    <t>Terre-Neuve/Labrador</t>
  </si>
  <si>
    <t>Source de la cote</t>
  </si>
  <si>
    <t>Sous-total</t>
  </si>
  <si>
    <t>Valeur inscrite au bilan (méthode de la mise en équivalence)</t>
  </si>
  <si>
    <t>Total des services aux particuliers</t>
  </si>
  <si>
    <t>Total des services aux entreprises</t>
  </si>
  <si>
    <t>Île du Prince-Édouard</t>
  </si>
  <si>
    <t>Autres revenus autres que d'intérêts</t>
  </si>
  <si>
    <t xml:space="preserve"> </t>
  </si>
  <si>
    <t>(000$)</t>
  </si>
  <si>
    <t>Engagements
 hors bilan</t>
  </si>
  <si>
    <t>Ville 
et 
province</t>
  </si>
  <si>
    <t>Mesure de l'exposition</t>
  </si>
  <si>
    <t>Ratio de levier</t>
  </si>
  <si>
    <t xml:space="preserve">Total des actions privilégiées </t>
  </si>
  <si>
    <t>NCCF (Flux de trésorerie nets cumulatifs)</t>
  </si>
  <si>
    <t>LCR (Ratio de liquidité à court terme)</t>
  </si>
  <si>
    <t>*</t>
  </si>
  <si>
    <t>* Champ obligatoire</t>
  </si>
  <si>
    <t>(AAAA-MM-JJ)</t>
  </si>
  <si>
    <t>Champ de saisie</t>
  </si>
  <si>
    <t>Champ verrouillé - Formule</t>
  </si>
  <si>
    <t>Champ verrouillé - Report</t>
  </si>
  <si>
    <t>Résidentiel non assurés</t>
  </si>
  <si>
    <t>Non résidentiels</t>
  </si>
  <si>
    <t>TOTAL DE L'ACTIF</t>
  </si>
  <si>
    <t>TOTAL DU PASSIF</t>
  </si>
  <si>
    <t>PASSIF</t>
  </si>
  <si>
    <t>Rachetables</t>
  </si>
  <si>
    <t>Non rachetables</t>
  </si>
  <si>
    <t>Montants courus à l'égard des régimes de pension des employés</t>
  </si>
  <si>
    <t>050</t>
  </si>
  <si>
    <t>Gouvernementales - étrangères</t>
  </si>
  <si>
    <t>Participations dans des entreprises associées et des coentreprises</t>
  </si>
  <si>
    <t>Part des revenus (pertes) des entreprises associées et des coentreprises</t>
  </si>
  <si>
    <t>Frais d'intérêts</t>
  </si>
  <si>
    <t>Autres dépenses excluant les dépenses d'intérêts</t>
  </si>
  <si>
    <t>Part des autres éléments du résultat global attribuable aux filiales, entreprises associées et coentreprises</t>
  </si>
  <si>
    <t>Site WEB :</t>
  </si>
  <si>
    <t>1210.2</t>
  </si>
  <si>
    <t>1210.1</t>
  </si>
  <si>
    <t>1610.1</t>
  </si>
  <si>
    <t>2000.1</t>
  </si>
  <si>
    <t>2000.2</t>
  </si>
  <si>
    <t>2680.1</t>
  </si>
  <si>
    <t>2680.2</t>
  </si>
  <si>
    <t>Actifs nets au titre de régimes de retraite à prestations définies</t>
  </si>
  <si>
    <t>Passifs nets au titre de régimes à prestations définies</t>
  </si>
  <si>
    <t>AUTRES REVENUS</t>
  </si>
  <si>
    <t>REVENUS NETS D'INTÉRÊTS</t>
  </si>
  <si>
    <t xml:space="preserve">Total du revenu net (perte) sur valeurs mobilières </t>
  </si>
  <si>
    <t xml:space="preserve">Total des autres revenus </t>
  </si>
  <si>
    <t>Autres éléments du résultat global (perte) (nets d'impôts)</t>
  </si>
  <si>
    <t>Éléments qui seront reclassés ultérieurement à l'état consolidé du résultat :</t>
  </si>
  <si>
    <t>Gains (pertes) nets non réalisés</t>
  </si>
  <si>
    <t>Total partiel des éléments qui seront reclassés ultérieurement à l'état consolidé du résultat</t>
  </si>
  <si>
    <t>Éléments qui ne seront pas ultérieurement reclassés à l'état consolidé du résultat :</t>
  </si>
  <si>
    <t>Réévaluation des régimes à prestations définies</t>
  </si>
  <si>
    <t>Total partiel des éléments qui ne seront pas reclassés ultérieurement à l'état consolidé du résultat</t>
  </si>
  <si>
    <t>Participations ne donnant pas le contrôle</t>
  </si>
  <si>
    <t>(02)</t>
  </si>
  <si>
    <t>(01)</t>
  </si>
  <si>
    <t>(03)</t>
  </si>
  <si>
    <t>(04)</t>
  </si>
  <si>
    <t>(05)</t>
  </si>
  <si>
    <t>(06)</t>
  </si>
  <si>
    <t>(07)</t>
  </si>
  <si>
    <t>(08)</t>
  </si>
  <si>
    <t>(09)</t>
  </si>
  <si>
    <t>010</t>
  </si>
  <si>
    <t>099</t>
  </si>
  <si>
    <t>Aux succursales</t>
  </si>
  <si>
    <t xml:space="preserve">Au siège social  </t>
  </si>
  <si>
    <t>100</t>
  </si>
  <si>
    <t>110</t>
  </si>
  <si>
    <t>B</t>
  </si>
  <si>
    <t>C</t>
  </si>
  <si>
    <t xml:space="preserve">Les cotes de placements sont assignées selon : </t>
  </si>
  <si>
    <t xml:space="preserve">(03)          </t>
  </si>
  <si>
    <t xml:space="preserve">(04)          </t>
  </si>
  <si>
    <t>090</t>
  </si>
  <si>
    <t>DESCRIPTION</t>
  </si>
  <si>
    <t>Solde du début</t>
  </si>
  <si>
    <t>Solde de la fin</t>
  </si>
  <si>
    <t>Reprises/
Recouvrement</t>
  </si>
  <si>
    <t>Solde à la fin</t>
  </si>
  <si>
    <t>Provisions/
Radiations</t>
  </si>
  <si>
    <t>PRÊTS ASSURÉS</t>
  </si>
  <si>
    <t>PRÊTS NON ASSURÉS</t>
  </si>
  <si>
    <t>TOTAL DES PRÊTS NON ASSURÉS</t>
  </si>
  <si>
    <t>TOTAL DES PRÊTS ASSURÉS</t>
  </si>
  <si>
    <t>IMMEUBLES REPRIS</t>
  </si>
  <si>
    <t>TOTAL DES IMMEUBLES REPRIS</t>
  </si>
  <si>
    <t>TRANCHE</t>
  </si>
  <si>
    <t>Plus de 5 000</t>
  </si>
  <si>
    <t>Autre</t>
  </si>
  <si>
    <t>RATIO DU SERVICE DE LA DETTE TOTALE (SDT)
(%)</t>
  </si>
  <si>
    <t>RATIO PRÊT-VALEUR (RPV)
(%)</t>
  </si>
  <si>
    <t>SECTEUR</t>
  </si>
  <si>
    <t>Solde net au bilan</t>
  </si>
  <si>
    <t>1 à 29 jours</t>
  </si>
  <si>
    <t>30 à 59 jours</t>
  </si>
  <si>
    <t>60 à 89 jours</t>
  </si>
  <si>
    <t>Aliments, boissons et produits du tabac</t>
  </si>
  <si>
    <t>Cuir, textiles et vêtements</t>
  </si>
  <si>
    <t>Matériel de transport</t>
  </si>
  <si>
    <t>Caoutchouc, plastique et produits chimiques</t>
  </si>
  <si>
    <t>Constructeurs et promoteurs</t>
  </si>
  <si>
    <t>Services immobiliers</t>
  </si>
  <si>
    <t>Transport par pipelines</t>
  </si>
  <si>
    <t>Commerce de gros</t>
  </si>
  <si>
    <t>Transport par camion</t>
  </si>
  <si>
    <t>Entreposage</t>
  </si>
  <si>
    <t>Autres transport et entreposage</t>
  </si>
  <si>
    <t>Culture et élevage</t>
  </si>
  <si>
    <t>Pêche, chasse et piégeage</t>
  </si>
  <si>
    <t>Extraction minière et exploitation en carrière</t>
  </si>
  <si>
    <t>Extraction de pétrole et de gaz</t>
  </si>
  <si>
    <t>Activités de soutien à l'extraction minière, pétrolière et gazière</t>
  </si>
  <si>
    <t>Bois, papier et impression</t>
  </si>
  <si>
    <t>Autres fabrications</t>
  </si>
  <si>
    <t>Fabrication de produits de pétrole et du charbon</t>
  </si>
  <si>
    <t>Métaux et produits métalliques</t>
  </si>
  <si>
    <t>Construction non résidentielle</t>
  </si>
  <si>
    <t>Construction résidentielle</t>
  </si>
  <si>
    <t>Travaux de génie civil</t>
  </si>
  <si>
    <t>Entrepreneurs spécialisés</t>
  </si>
  <si>
    <t>Services immobiliers, service de location et de location à bail</t>
  </si>
  <si>
    <t>Services de location et de location à bail</t>
  </si>
  <si>
    <t>Bailleurs de biens incorporels non financiers</t>
  </si>
  <si>
    <t>Foresterie, exploitation forestière et autre</t>
  </si>
  <si>
    <t>Transport en commun et transport terrestre de voyageurs</t>
  </si>
  <si>
    <t>Industrie de l'information et industrie culturelle</t>
  </si>
  <si>
    <t>Services publics</t>
  </si>
  <si>
    <t>Magasins d'alimentation</t>
  </si>
  <si>
    <t>Magasin de produits de santé et de soins personnels</t>
  </si>
  <si>
    <t>Autres commerces de détail</t>
  </si>
  <si>
    <t>Marchands de matériaux de construction, de matériel et fournitures de jardinage</t>
  </si>
  <si>
    <t>Services d'hébergement</t>
  </si>
  <si>
    <t>Services de restauration et de débits de boisson</t>
  </si>
  <si>
    <t>Services professionnels, scientifiques et techniques</t>
  </si>
  <si>
    <t>Gestion de société et d'entreprises</t>
  </si>
  <si>
    <t>Services administratifs, de soutien, de gestion des déchets et d'assainissement</t>
  </si>
  <si>
    <t>Services d'enseignement</t>
  </si>
  <si>
    <t>Établissement de soins infirmiers et de soins pour bénéficiaires internes</t>
  </si>
  <si>
    <t>Autres soins de santé et assistance sociale</t>
  </si>
  <si>
    <t>Arts, spectacles et loisirs</t>
  </si>
  <si>
    <t>Autres services (sauf les administrations publiques)</t>
  </si>
  <si>
    <t xml:space="preserve">(05)          </t>
  </si>
  <si>
    <t>COTE DE RISQUE</t>
  </si>
  <si>
    <t>COTE</t>
  </si>
  <si>
    <t>Type de prêt</t>
  </si>
  <si>
    <t>Évaluation</t>
  </si>
  <si>
    <t>TYPE DE PRÊT</t>
  </si>
  <si>
    <t xml:space="preserve"> Évaluation</t>
  </si>
  <si>
    <t>N° DU GROUPE</t>
  </si>
  <si>
    <t>L.N.H. ou conv.</t>
  </si>
  <si>
    <t>Hypothécaire</t>
  </si>
  <si>
    <t>Commercial</t>
  </si>
  <si>
    <t>Nantissement</t>
  </si>
  <si>
    <t>Institutionnel</t>
  </si>
  <si>
    <t>Plus de 500</t>
  </si>
  <si>
    <t>Plus de 100 jusqu'à 200</t>
  </si>
  <si>
    <t>Plus de 200 jusqu'à 500</t>
  </si>
  <si>
    <t xml:space="preserve">Plus de 100  jusqu'à 200 </t>
  </si>
  <si>
    <t xml:space="preserve">Plus de 200 </t>
  </si>
  <si>
    <t>NOM DE LA FILIALE</t>
  </si>
  <si>
    <t>Dette subordonnée</t>
  </si>
  <si>
    <r>
      <t>Régime des impôts différés (RE</t>
    </r>
    <r>
      <rPr>
        <sz val="11"/>
        <rFont val="Calibri"/>
        <family val="2"/>
        <scheme val="minor"/>
      </rPr>
      <t>É</t>
    </r>
    <r>
      <rPr>
        <sz val="11"/>
        <color theme="1"/>
        <rFont val="Calibri"/>
        <family val="2"/>
        <scheme val="minor"/>
      </rPr>
      <t>R, FERR)</t>
    </r>
  </si>
  <si>
    <t>Valeur nominale
($)</t>
  </si>
  <si>
    <t xml:space="preserve">Plus de 10 000  </t>
  </si>
  <si>
    <t xml:space="preserve">0 à 100  </t>
  </si>
  <si>
    <t xml:space="preserve">Plus de 100 jusqu'à 250  </t>
  </si>
  <si>
    <t xml:space="preserve">Plus de 250 jusqu'à 1 000  </t>
  </si>
  <si>
    <t xml:space="preserve">Plus de 1 000 jusqu'à 10 000  </t>
  </si>
  <si>
    <t>PROVINCE/TERRITOIRE</t>
  </si>
  <si>
    <t>Filiales, entreprises associées et coentreprises</t>
  </si>
  <si>
    <t>Type de prêt (01)</t>
  </si>
  <si>
    <t>Type de prêt (02)</t>
  </si>
  <si>
    <t>NOM DU PRÊTEUR</t>
  </si>
  <si>
    <t>Type de déposant (02)</t>
  </si>
  <si>
    <t>Particulier</t>
  </si>
  <si>
    <t>PME</t>
  </si>
  <si>
    <t>Grande entreprise</t>
  </si>
  <si>
    <t>Secteur public</t>
  </si>
  <si>
    <t>REÉR\FERR et autres plans enregistrés</t>
  </si>
  <si>
    <t>TYPE DE DÉPOSANT</t>
  </si>
  <si>
    <t>CATÉGORIE DE DÉPÔT</t>
  </si>
  <si>
    <t>025</t>
  </si>
  <si>
    <t xml:space="preserve"> RÉER collectifs</t>
  </si>
  <si>
    <t>SOLDE MOYEN</t>
  </si>
  <si>
    <t>DÉPÔTS ET CERTIFICATS</t>
  </si>
  <si>
    <t>Honoraires et commissions gagnés au Québec</t>
  </si>
  <si>
    <t xml:space="preserve">Ratio cible de fonds propres de catégorie 1 sous forme d'actions ordinaires  </t>
  </si>
  <si>
    <t xml:space="preserve">Ratio cible de fonds propres de catégorie 1  </t>
  </si>
  <si>
    <t xml:space="preserve">Ratio de fonds propres de catégorie 1  </t>
  </si>
  <si>
    <t xml:space="preserve">= Ligne 040 / Ligne 070 </t>
  </si>
  <si>
    <t>TYPE DE RATIO</t>
  </si>
  <si>
    <t>Formule</t>
  </si>
  <si>
    <t>Référence</t>
  </si>
  <si>
    <t>COTE DE CRÉDIT</t>
  </si>
  <si>
    <t xml:space="preserve">CATÉGORIE DE CONTRAT </t>
  </si>
  <si>
    <t>De 1 à 
29 jours</t>
  </si>
  <si>
    <t>De 30 à 
59 jours</t>
  </si>
  <si>
    <t xml:space="preserve">60  à 
89 jours </t>
  </si>
  <si>
    <t xml:space="preserve">Caisses de retraite </t>
  </si>
  <si>
    <t>Gouvernement fédéral</t>
  </si>
  <si>
    <t>Gouvernement provincial</t>
  </si>
  <si>
    <t xml:space="preserve">Municipalités et commissions scolaires </t>
  </si>
  <si>
    <t>Administrations publiques étrangères</t>
  </si>
  <si>
    <t>NOM DE L'ENTREPRISE \ COENTREPRISE</t>
  </si>
  <si>
    <t>% détenu</t>
  </si>
  <si>
    <t>Actifs</t>
  </si>
  <si>
    <t>Passifs</t>
  </si>
  <si>
    <t>Capitaux propres</t>
  </si>
  <si>
    <t>Participation Valeur au bilan</t>
  </si>
  <si>
    <t>Revenu total</t>
  </si>
  <si>
    <t>Dotations aux 
amortissements</t>
  </si>
  <si>
    <t xml:space="preserve">Distributions reçues </t>
  </si>
  <si>
    <t>TOTAL DES PARTICIPATIONS</t>
  </si>
  <si>
    <t>Solde comptabilisé à l'actif</t>
  </si>
  <si>
    <t>Actifs provenant de tiers</t>
  </si>
  <si>
    <t>Actifs pouvant être vendus ou réaffectés en garantie</t>
  </si>
  <si>
    <t>Portion non vendue ou réaffectée en garantie</t>
  </si>
  <si>
    <t>Montant net</t>
  </si>
  <si>
    <t>Banque du Canada</t>
  </si>
  <si>
    <t>Institutions financières canadiennes</t>
  </si>
  <si>
    <t>Institutions financières étrangères</t>
  </si>
  <si>
    <t>Gouvernements fédéral et provinciaux</t>
  </si>
  <si>
    <t>Gouvernements étrangers</t>
  </si>
  <si>
    <t>Champ verrouillé - Vide</t>
  </si>
  <si>
    <t>Cote d’une agence de notation</t>
  </si>
  <si>
    <t>Cote déterminée par des ressources internes</t>
  </si>
  <si>
    <t>Non déterminée (n.d.)</t>
  </si>
  <si>
    <t>Annexe</t>
  </si>
  <si>
    <t>BÉNÉFICE NET (PERTE)</t>
  </si>
  <si>
    <t xml:space="preserve">TOTAL DU RÉSULTAT GLOBAL (PERTE) </t>
  </si>
  <si>
    <t>Autres prêts</t>
  </si>
  <si>
    <t xml:space="preserve">Immeubles à l'usage de la société </t>
  </si>
  <si>
    <t>Reclassement des (gains)/pertes à l'état consolidé du résultat</t>
  </si>
  <si>
    <t>AVOIR DES ACTIONNAIRES</t>
  </si>
  <si>
    <t>TOTAL DE L'AVOIR DES ACTIONNAIRES</t>
  </si>
  <si>
    <t>TOTAL DU PASSIF ET DE L'AVOIR DES ACTIONNAIRES</t>
  </si>
  <si>
    <t>095</t>
  </si>
  <si>
    <t>Amortissement - immobilisations incorporelles</t>
  </si>
  <si>
    <t>199</t>
  </si>
  <si>
    <t>Produit à :</t>
  </si>
  <si>
    <t>Autres provinces ou territoires dans lesquels la société détient un permis :</t>
  </si>
  <si>
    <t>Immeubles</t>
  </si>
  <si>
    <t>Dépôts</t>
  </si>
  <si>
    <t>Passif d'impôts sur le revenu</t>
  </si>
  <si>
    <t>Bénéfices non répartis</t>
  </si>
  <si>
    <t>Revenus d'intérêts</t>
  </si>
  <si>
    <t>Revenu net (perte) sur valeurs mobilières</t>
  </si>
  <si>
    <t>Honoraires et commissions</t>
  </si>
  <si>
    <t>Impôts</t>
  </si>
  <si>
    <t>FRAIS AUTRES QUE D'INTÉRÊTS</t>
  </si>
  <si>
    <t>Total des frais autres que d'intérêts</t>
  </si>
  <si>
    <t>BÉNÉFICE NET (PERTE) AVANT IMPÔTS ET ACTIVITÉS ABANDONNÉES</t>
  </si>
  <si>
    <t>Bénéfice (perte) avant activités abandonnées</t>
  </si>
  <si>
    <t>Activités abandonnées</t>
  </si>
  <si>
    <t>Actions ordinaires</t>
  </si>
  <si>
    <t>LÉGENDE</t>
  </si>
  <si>
    <t>1250.1</t>
  </si>
  <si>
    <t>1280.1</t>
  </si>
  <si>
    <t>Souligné</t>
  </si>
  <si>
    <t>Lien hypertexte</t>
  </si>
  <si>
    <t>TOTAL DES PRÊTS À LA CONSOMMATION</t>
  </si>
  <si>
    <t>Type de dépôt (05)</t>
  </si>
  <si>
    <t>Nunavut</t>
  </si>
  <si>
    <t xml:space="preserve">Adresse postale, si différente : </t>
  </si>
  <si>
    <t xml:space="preserve">Nom de la société : </t>
  </si>
  <si>
    <t>Créances émises ou garanties par :</t>
  </si>
  <si>
    <t>Municipalités, administrations publiques, commissions scolaires</t>
  </si>
  <si>
    <t>Administrations publiques à l'étranger</t>
  </si>
  <si>
    <t>TOTAL DES VALEURS MOBILIÈRES</t>
  </si>
  <si>
    <t>Autres notations</t>
  </si>
  <si>
    <t>Pas de notation</t>
  </si>
  <si>
    <t>1240.1</t>
  </si>
  <si>
    <t>Marges de crédit</t>
  </si>
  <si>
    <t>Cartes de crédit</t>
  </si>
  <si>
    <t>Prêts autos / Véhicules</t>
  </si>
  <si>
    <t>Prêts personnels</t>
  </si>
  <si>
    <t xml:space="preserve">Prêts étudiants </t>
  </si>
  <si>
    <t xml:space="preserve">Prêts REÉR </t>
  </si>
  <si>
    <t>Prêts achetés d'autres institutions</t>
  </si>
  <si>
    <t xml:space="preserve">Autres </t>
  </si>
  <si>
    <t>De 1 à 29 jours</t>
  </si>
  <si>
    <t>De 30 à 59 jours</t>
  </si>
  <si>
    <t>De 60 à 89 jours</t>
  </si>
  <si>
    <t>120</t>
  </si>
  <si>
    <t>130</t>
  </si>
  <si>
    <t>140</t>
  </si>
  <si>
    <t>150</t>
  </si>
  <si>
    <t>160</t>
  </si>
  <si>
    <t>170</t>
  </si>
  <si>
    <t>180</t>
  </si>
  <si>
    <t>190</t>
  </si>
  <si>
    <t>1297.1</t>
  </si>
  <si>
    <t>Échéance</t>
  </si>
  <si>
    <t>Montant nominal de référence</t>
  </si>
  <si>
    <t>Moins de 1 an</t>
  </si>
  <si>
    <t>De 1 à 3 ans</t>
  </si>
  <si>
    <t>Plus de 3 ans à 
5 ans</t>
  </si>
  <si>
    <t>Plus de 5 ans</t>
  </si>
  <si>
    <t>Contrats hors cote</t>
  </si>
  <si>
    <t>Swaps de taux d'intérêt</t>
  </si>
  <si>
    <t>Contrats de garantie de taux d'intérêt</t>
  </si>
  <si>
    <t>Contrats négociables en Bourse</t>
  </si>
  <si>
    <t>Options achetées</t>
  </si>
  <si>
    <t>Options vendues</t>
  </si>
  <si>
    <t>Contrats à terme</t>
  </si>
  <si>
    <t>AUTRES CONTRATS</t>
  </si>
  <si>
    <t>Contrats négociés par l'intermédiaire d'une chambre de compensation</t>
  </si>
  <si>
    <t>Actif</t>
  </si>
  <si>
    <t>Passif</t>
  </si>
  <si>
    <t xml:space="preserve">DÉSIGNÉS COMME INSTRUMENTS DE COUVERTURE </t>
  </si>
  <si>
    <t>Couverture de juste valeur</t>
  </si>
  <si>
    <t>Contrats de taux d'intérêt</t>
  </si>
  <si>
    <t>Contrats de change</t>
  </si>
  <si>
    <t>Contrats de change à terme</t>
  </si>
  <si>
    <t>049</t>
  </si>
  <si>
    <t>Couverture de flux de trésorerie</t>
  </si>
  <si>
    <t>À DES FINS DE TRANSACTIONS</t>
  </si>
  <si>
    <t>Total des instruments dérivés avant l'incidence des accords généraux de compensation</t>
  </si>
  <si>
    <t>Moins : Incidence des accords généraux de compensation</t>
  </si>
  <si>
    <t>Total des instruments financiers dérivés après l'incidence des accords généraux de compensation</t>
  </si>
  <si>
    <t>Valeur de remplacement</t>
  </si>
  <si>
    <t>Risque de crédit équivalent</t>
  </si>
  <si>
    <t>Solde pondéré en fonction du risque</t>
  </si>
  <si>
    <t xml:space="preserve">Options achetées </t>
  </si>
  <si>
    <t>210</t>
  </si>
  <si>
    <t>220</t>
  </si>
  <si>
    <t>230</t>
  </si>
  <si>
    <t>240</t>
  </si>
  <si>
    <t>299</t>
  </si>
  <si>
    <t>1610.3</t>
  </si>
  <si>
    <t>Type de biens immobiliers</t>
  </si>
  <si>
    <t>Valeur nette au début de l'exercice</t>
  </si>
  <si>
    <t>Acquisitions</t>
  </si>
  <si>
    <t>Gains (pertes) déclarés dans les résultats</t>
  </si>
  <si>
    <t>Amortissement</t>
  </si>
  <si>
    <t>Ajustement amortissement cumulé (dispositions)</t>
  </si>
  <si>
    <t>Valeur nette à la fin de l'exercice</t>
  </si>
  <si>
    <t>200</t>
  </si>
  <si>
    <t>250</t>
  </si>
  <si>
    <t>% de propriété</t>
  </si>
  <si>
    <t>Année d'acquisition</t>
  </si>
  <si>
    <t>Provisions individuelles cumulatives</t>
  </si>
  <si>
    <t>Revenu net de l'exercice</t>
  </si>
  <si>
    <t>Prêts hypothécaires et autres charges immobilières</t>
  </si>
  <si>
    <t>Valeur d'évaluation</t>
  </si>
  <si>
    <t>Total des acquisitions depuis la dernière évaluation</t>
  </si>
  <si>
    <t>Valeur d'évaluation redressée</t>
  </si>
  <si>
    <t>(20)</t>
  </si>
  <si>
    <t>(21)</t>
  </si>
  <si>
    <t>(22)</t>
  </si>
  <si>
    <t>(23)</t>
  </si>
  <si>
    <t>(24)</t>
  </si>
  <si>
    <t>(25)</t>
  </si>
  <si>
    <t>(26)</t>
  </si>
  <si>
    <t>(27)</t>
  </si>
  <si>
    <t>(28)</t>
  </si>
  <si>
    <t xml:space="preserve">TOTAL </t>
  </si>
  <si>
    <t>TOTAL DES ENGAGEMENTS</t>
  </si>
  <si>
    <t>COÛTS</t>
  </si>
  <si>
    <t>Solde au début</t>
  </si>
  <si>
    <t>Acquisitions d'entreprises</t>
  </si>
  <si>
    <t>Dispositions /retraits</t>
  </si>
  <si>
    <t>Perte de valeur</t>
  </si>
  <si>
    <t>COÛT</t>
  </si>
  <si>
    <t>Logiciels acquis</t>
  </si>
  <si>
    <t>Logiciels développés en interne</t>
  </si>
  <si>
    <t>Relations clients</t>
  </si>
  <si>
    <t>Marques de commerce et licences</t>
  </si>
  <si>
    <t>AMORTISSEMENT CUMULÉ</t>
  </si>
  <si>
    <t>SOLDE À LA FIN</t>
  </si>
  <si>
    <t>VALEUR NETTE COMPTABLE</t>
  </si>
  <si>
    <t>Aux entreprises</t>
  </si>
  <si>
    <t>TOTAL DES PRÊTS AUX ENTREPRISES</t>
  </si>
  <si>
    <t>Surplus d'apports</t>
  </si>
  <si>
    <t>Prêts aux administrations publiques canadiennes</t>
  </si>
  <si>
    <t>Prêts étrangers</t>
  </si>
  <si>
    <t xml:space="preserve">Prêts aux institutions financières </t>
  </si>
  <si>
    <t>Entreprises associées</t>
  </si>
  <si>
    <t>Coentreprises</t>
  </si>
  <si>
    <t>Total net de l'exposition positive liée au risque de crédit maximal</t>
  </si>
  <si>
    <t>Total brut de l'exposition positive liée au risque de crédit maximal</t>
  </si>
  <si>
    <t>Les cinq engagements les plus importants</t>
  </si>
  <si>
    <t>Autre secteur (préciser) :</t>
  </si>
  <si>
    <t>Si oui, fournir les détails, ci-dessous :</t>
  </si>
  <si>
    <t>Autorisé</t>
  </si>
  <si>
    <t>Émis et versé</t>
  </si>
  <si>
    <r>
      <rPr>
        <b/>
        <sz val="11"/>
        <color indexed="8"/>
        <rFont val="Calibri"/>
        <family val="2"/>
      </rPr>
      <t xml:space="preserve">Émis et non versé / </t>
    </r>
    <r>
      <rPr>
        <b/>
        <sz val="11"/>
        <color theme="1"/>
        <rFont val="Calibri"/>
        <family val="2"/>
        <scheme val="minor"/>
      </rPr>
      <t>capital appelé</t>
    </r>
  </si>
  <si>
    <t>Émis et non versé / capital non appelé</t>
  </si>
  <si>
    <r>
      <rPr>
        <b/>
        <sz val="11"/>
        <color indexed="8"/>
        <rFont val="Calibri"/>
        <family val="2"/>
        <scheme val="minor"/>
      </rPr>
      <t xml:space="preserve">Résidents - Actions ordinaires  
</t>
    </r>
    <r>
      <rPr>
        <sz val="11"/>
        <color indexed="8"/>
        <rFont val="Calibri"/>
        <family val="2"/>
        <scheme val="minor"/>
      </rPr>
      <t>Actionnaires détenant 10 % ou plus des actions de la société (nom et adresse)</t>
    </r>
  </si>
  <si>
    <r>
      <rPr>
        <b/>
        <sz val="11"/>
        <color indexed="8"/>
        <rFont val="Calibri"/>
        <family val="2"/>
      </rPr>
      <t xml:space="preserve">Résidents - Actions privilégiées
</t>
    </r>
    <r>
      <rPr>
        <sz val="11"/>
        <color indexed="8"/>
        <rFont val="Calibri"/>
        <family val="2"/>
      </rPr>
      <t>Actionnaires détenant 10 % ou plus des actions de la société (nom et adresse)</t>
    </r>
  </si>
  <si>
    <r>
      <rPr>
        <b/>
        <sz val="11"/>
        <color indexed="8"/>
        <rFont val="Calibri"/>
        <family val="2"/>
        <scheme val="minor"/>
      </rPr>
      <t xml:space="preserve">Non résidents - Actions ordinaires 
</t>
    </r>
    <r>
      <rPr>
        <sz val="11"/>
        <color indexed="8"/>
        <rFont val="Calibri"/>
        <family val="2"/>
        <scheme val="minor"/>
      </rPr>
      <t>Actionnaires détenant 10 % ou plus des actions de la société (nom et adresse)</t>
    </r>
  </si>
  <si>
    <r>
      <rPr>
        <b/>
        <sz val="11"/>
        <color indexed="8"/>
        <rFont val="Calibri"/>
        <family val="2"/>
      </rPr>
      <t xml:space="preserve">Non résidents - Actions privilégiées
</t>
    </r>
    <r>
      <rPr>
        <sz val="11"/>
        <color indexed="8"/>
        <rFont val="Calibri"/>
        <family val="2"/>
      </rPr>
      <t>Actionnaires détenant 10 % ou plus des actions de la société (nom et adresse)</t>
    </r>
  </si>
  <si>
    <t>Caisses de retraite et avantages sociaux</t>
  </si>
  <si>
    <t>Revenu au Québec de l'activité d'intermédiaire financier</t>
  </si>
  <si>
    <t>Ratios de fonds propres</t>
  </si>
  <si>
    <t>À payer à taux fixe</t>
  </si>
  <si>
    <t>Agriculture/Foresterie/Pêche et chasse</t>
  </si>
  <si>
    <t>Extraction minière, de pétrole et de gaz/Exploitation en carrière</t>
  </si>
  <si>
    <t>Fabrication</t>
  </si>
  <si>
    <t>Construction/Services immobiliers</t>
  </si>
  <si>
    <t>Transport/Entreposage</t>
  </si>
  <si>
    <t>Commerce de détail</t>
  </si>
  <si>
    <t>Services d'hébergement et de restauration</t>
  </si>
  <si>
    <t>Soin de santé et assistance sociale</t>
  </si>
  <si>
    <t>260</t>
  </si>
  <si>
    <t>Valeurs mobilières</t>
  </si>
  <si>
    <t>Aux institutions financières et administrations publiques</t>
  </si>
  <si>
    <t>Payable à vue</t>
  </si>
  <si>
    <t>Payable à terme fixe &lt; 1 an</t>
  </si>
  <si>
    <t>Payable à terme fixe &gt;= 1 an et &lt; 3 ans</t>
  </si>
  <si>
    <t>Payable à terme fixe &gt;= 3 ans et &lt;= 5 ans</t>
  </si>
  <si>
    <t>Payable à terme fixe &gt; 5 ans, non remboursable</t>
  </si>
  <si>
    <t>Payable à terme fixe &gt; 5 ans, remboursable sur demande</t>
  </si>
  <si>
    <t>Secteur commercial</t>
  </si>
  <si>
    <t>Total secteur commercial</t>
  </si>
  <si>
    <t>Secteur industriel</t>
  </si>
  <si>
    <t>Total secteur industriel</t>
  </si>
  <si>
    <t>Secteur agricole</t>
  </si>
  <si>
    <t>Total secteur agricole</t>
  </si>
  <si>
    <t>Secteur forestier</t>
  </si>
  <si>
    <t>Total secteur forestier</t>
  </si>
  <si>
    <t>Secteur des services</t>
  </si>
  <si>
    <t>Total secteur des services</t>
  </si>
  <si>
    <t>Secteur des institutions publiques</t>
  </si>
  <si>
    <t>Total secteur des institutions publiques</t>
  </si>
  <si>
    <t>Secteur Autres</t>
  </si>
  <si>
    <t>Total Autres</t>
  </si>
  <si>
    <t>2000.3</t>
  </si>
  <si>
    <t>1610.2</t>
  </si>
  <si>
    <t>Sociétés canadiennes</t>
  </si>
  <si>
    <t>Sociétés étrangères</t>
  </si>
  <si>
    <t>Canadiennes</t>
  </si>
  <si>
    <t>Étrangères</t>
  </si>
  <si>
    <t>Particuliers</t>
  </si>
  <si>
    <t>Entreprises et gouvernements</t>
  </si>
  <si>
    <t>Institutions de dépôts</t>
  </si>
  <si>
    <t>Total des titres à la juste valeur par le biais du compte de résultat</t>
  </si>
  <si>
    <t>1100.1</t>
  </si>
  <si>
    <t>1100.2</t>
  </si>
  <si>
    <t>270</t>
  </si>
  <si>
    <t>280</t>
  </si>
  <si>
    <t>290</t>
  </si>
  <si>
    <t>300</t>
  </si>
  <si>
    <t>Total des prêts</t>
  </si>
  <si>
    <t>Passif d'un groupe destiné à être cédé, classé comme détenu en vue de la vente</t>
  </si>
  <si>
    <t>Revenu (perte) de change</t>
  </si>
  <si>
    <t>Solde net 
au bilan</t>
  </si>
  <si>
    <t>REÉR/FEÉR et autres plans enregistrés</t>
  </si>
  <si>
    <t>Fonds distincts et fonds communs</t>
  </si>
  <si>
    <t>ENCAISSE</t>
  </si>
  <si>
    <t>Page</t>
  </si>
  <si>
    <t>Dépôts 
non-enregistrés</t>
  </si>
  <si>
    <t>Solde comptabilisé au passif</t>
  </si>
  <si>
    <t>Plus de 
3 ans à 
4 ans</t>
  </si>
  <si>
    <t>Plus de 
1 an à 
2 ans</t>
  </si>
  <si>
    <t>Plus de 
6 mois à 
1 an</t>
  </si>
  <si>
    <t>Plus de 
3 mois à 
6 mois</t>
  </si>
  <si>
    <t>Plus de 
4 ans à 
5 ans</t>
  </si>
  <si>
    <t>Plus de 
5 ans à 
7 ans</t>
  </si>
  <si>
    <t>Plus de 
7 ans</t>
  </si>
  <si>
    <t>Plus de 
2 ans à 
3 ans</t>
  </si>
  <si>
    <t>(19)</t>
  </si>
  <si>
    <t>Logements multiples</t>
  </si>
  <si>
    <t>Immeubles en copropriété</t>
  </si>
  <si>
    <t>Résidentiels</t>
  </si>
  <si>
    <t>Appartements en copropriété</t>
  </si>
  <si>
    <t>Immeubles agricoles</t>
  </si>
  <si>
    <t>Propriétés non agricoles</t>
  </si>
  <si>
    <t>Bureaux d'affaires</t>
  </si>
  <si>
    <t>Centres commerciaux</t>
  </si>
  <si>
    <t>Immeubles industriels</t>
  </si>
  <si>
    <t>0 à 25</t>
  </si>
  <si>
    <t>Plus de 150</t>
  </si>
  <si>
    <t>Préciser le secteur :</t>
  </si>
  <si>
    <t>COURT TERME</t>
  </si>
  <si>
    <t>LONG TERME</t>
  </si>
  <si>
    <t>0 à 250</t>
  </si>
  <si>
    <t>0 à 350</t>
  </si>
  <si>
    <t>Plus de 350 jusqu'à 1 000</t>
  </si>
  <si>
    <t>Plus de 1 000 jusqu'à 5 000</t>
  </si>
  <si>
    <t>Plus de 500 jusqu'à 1 000</t>
  </si>
  <si>
    <t>Plus de 25 jusqu'à 50</t>
  </si>
  <si>
    <t>Plus de 50 jusqu'à 100</t>
  </si>
  <si>
    <t>Plus de 100 jusqu'à 150</t>
  </si>
  <si>
    <t>Revenu (perte) net(te)</t>
  </si>
  <si>
    <t>0 à 500</t>
  </si>
  <si>
    <t xml:space="preserve">Plus de 500  jusqu'à 1 000 </t>
  </si>
  <si>
    <t>Plus de 1 000  jusqu'à 5 000</t>
  </si>
  <si>
    <t>Plus de 5 000  jusqu'à 10 000</t>
  </si>
  <si>
    <t xml:space="preserve">Plus de 10 000 </t>
  </si>
  <si>
    <t>Plus de 
1 mois à 
3 mois</t>
  </si>
  <si>
    <t>Canada</t>
  </si>
  <si>
    <t>Insensible aux taux d'intérêt</t>
  </si>
  <si>
    <t>De
1 jour à 
1 mois</t>
  </si>
  <si>
    <t>Instruments financiers dérivés (1610)</t>
  </si>
  <si>
    <t>Instruments financiers dérivés (2200)</t>
  </si>
  <si>
    <t>Prêts (1200)</t>
  </si>
  <si>
    <t>Avoir des actionnaires</t>
  </si>
  <si>
    <t>Autres éléments du passif</t>
  </si>
  <si>
    <t>1160</t>
  </si>
  <si>
    <t>Yukon</t>
  </si>
  <si>
    <t>Résultat net de l'exercice des sociétés affiliées et des coentreprises</t>
  </si>
  <si>
    <t>IMMOBILISATIONS CORPORELLES</t>
  </si>
  <si>
    <t>Dispositions /radiations</t>
  </si>
  <si>
    <t>Ajustements à l'amortissement cumulé</t>
  </si>
  <si>
    <t>Terrain</t>
  </si>
  <si>
    <t>Bâtiment</t>
  </si>
  <si>
    <t>Améliorations locatives</t>
  </si>
  <si>
    <t>Mobilier, agencement et autres</t>
  </si>
  <si>
    <t>Matériel informatique</t>
  </si>
  <si>
    <t>399</t>
  </si>
  <si>
    <t>Numéro d’entreprise du Québec (10 chiffres)</t>
  </si>
  <si>
    <t>TOTAL DES PRÊTS AUX INSTITUTIONS FINANCIÈRES ET ADMINISTRATIONS PUBLIQUES</t>
  </si>
  <si>
    <t>Prêts en retard</t>
  </si>
  <si>
    <t>Prêts en retard de 90 jours et +</t>
  </si>
  <si>
    <t>Obligations subordonnées</t>
  </si>
  <si>
    <t>IMMEUBLES À L'USAGE DE LA SOCIÉTÉ</t>
  </si>
  <si>
    <t>Type de dépôt</t>
  </si>
  <si>
    <t>Prêts aux entreprises</t>
  </si>
  <si>
    <t>Prêts aux institutions financières et aux administrations publiques</t>
  </si>
  <si>
    <t>Revenus nets (pertes) sur valeurs mobilières</t>
  </si>
  <si>
    <t>Revenus nets (pertes) sur immeubles</t>
  </si>
  <si>
    <t>Revenus nets d'intérêts</t>
  </si>
  <si>
    <t>Bénéfices (pertes) des filiales</t>
  </si>
  <si>
    <t>TOTAL DES PRÊTS ET AVANCES AUX FILIALES</t>
  </si>
  <si>
    <t>Cote de risque du portefeuille de prêts</t>
  </si>
  <si>
    <t>Bilan consolidé</t>
  </si>
  <si>
    <t>Plus de 250  jusqu'à 500</t>
  </si>
  <si>
    <t>Prêts résidentiels - Assurés SCHL</t>
  </si>
  <si>
    <t>Prêts résidentiels - 
non assurés</t>
  </si>
  <si>
    <t>Prêts non résidentiels assurés et non assurés</t>
  </si>
  <si>
    <t>122</t>
  </si>
  <si>
    <t>124</t>
  </si>
  <si>
    <t>129</t>
  </si>
  <si>
    <t>132</t>
  </si>
  <si>
    <t>134</t>
  </si>
  <si>
    <t>136</t>
  </si>
  <si>
    <t>138</t>
  </si>
  <si>
    <t>142</t>
  </si>
  <si>
    <t>144</t>
  </si>
  <si>
    <t>149</t>
  </si>
  <si>
    <t>152</t>
  </si>
  <si>
    <t>154</t>
  </si>
  <si>
    <t>156</t>
  </si>
  <si>
    <t>158</t>
  </si>
  <si>
    <t>162</t>
  </si>
  <si>
    <t>169</t>
  </si>
  <si>
    <t>172</t>
  </si>
  <si>
    <t>174</t>
  </si>
  <si>
    <t>176</t>
  </si>
  <si>
    <t>178</t>
  </si>
  <si>
    <t>179</t>
  </si>
  <si>
    <t>212</t>
  </si>
  <si>
    <t>214</t>
  </si>
  <si>
    <t>216</t>
  </si>
  <si>
    <t>218</t>
  </si>
  <si>
    <t>219</t>
  </si>
  <si>
    <t>222</t>
  </si>
  <si>
    <t>229</t>
  </si>
  <si>
    <t>272</t>
  </si>
  <si>
    <t>279</t>
  </si>
  <si>
    <t>Autorités monétaires - banque centrale</t>
  </si>
  <si>
    <t>Intermédiation financière et activités connexes</t>
  </si>
  <si>
    <t xml:space="preserve">Sociétés d'assurances et activités connexes </t>
  </si>
  <si>
    <t>Autres fonds et instruments financiers</t>
  </si>
  <si>
    <t>Solde moyen des dépôts et certificats - Québec</t>
  </si>
  <si>
    <t>Solde moyen des dépôts et certificats - Total</t>
  </si>
  <si>
    <t>Revenu au Québec de l'activité d'intermédiaire financier (L 150 x L 160 / L 170)</t>
  </si>
  <si>
    <t>Actifs nets pondérés en fonction des risques pour les fonds propres de catégorie 1</t>
  </si>
  <si>
    <t>Actifs nets pondérés en fonction des risques pour les fonds propres totaux</t>
  </si>
  <si>
    <t xml:space="preserve">Immobilisations incorporelles </t>
  </si>
  <si>
    <t>État consolidé du résultat</t>
  </si>
  <si>
    <t>État consolidé du résultat global</t>
  </si>
  <si>
    <t>État consolidé des variations des capitaux propres</t>
  </si>
  <si>
    <t>Notation des valeurs mobilières</t>
  </si>
  <si>
    <t>Liste des 10 notations de valeurs mobilières les plus importantes</t>
  </si>
  <si>
    <t>Valeurs mobilières - conventions de revente et accords de rachat</t>
  </si>
  <si>
    <t>Sommaire des prêts</t>
  </si>
  <si>
    <t>Sommaire des prêts hypothécaires selon l'importance</t>
  </si>
  <si>
    <t>Prêts hypothécaires - caractéristiques</t>
  </si>
  <si>
    <t>Sommaire des prêts à la consommation - selon l'importance</t>
  </si>
  <si>
    <t xml:space="preserve">Sommaires des prêts aux entreprises - selon l'importance </t>
  </si>
  <si>
    <t>Sommaire des contrats de crédit-bail - selon l'importance</t>
  </si>
  <si>
    <t>Sommaire des prêts sur nantissement - selon l'importance</t>
  </si>
  <si>
    <t>Sommaire des prêts aux institutions financières et administrations publiques - selon l'importance</t>
  </si>
  <si>
    <t>Liste des prêts aux personnes liées</t>
  </si>
  <si>
    <t>Liste des prêts aux personnes intéressées</t>
  </si>
  <si>
    <t>Placements en actions dans les filiales</t>
  </si>
  <si>
    <t>Prêts et avances aux filiales</t>
  </si>
  <si>
    <t>Participation dans des entreprises associées et des coentreprises</t>
  </si>
  <si>
    <t>Instruments financiers dérivés selon la cote d'évaluation du risque</t>
  </si>
  <si>
    <t>Prêts aux institutions financières et administrations publiques</t>
  </si>
  <si>
    <t>Liste des 25 crédits les plus importants</t>
  </si>
  <si>
    <t>Juste valeur des instruments financiers dérivés</t>
  </si>
  <si>
    <t>Risque de crédit des instruments financiers dérivés</t>
  </si>
  <si>
    <t>Immobilisations incorporelles</t>
  </si>
  <si>
    <t>Portefeuille de dépôts</t>
  </si>
  <si>
    <t>Sommaire des dépôts - selon l'importance</t>
  </si>
  <si>
    <t>Liste des 25 plus importants déposants</t>
  </si>
  <si>
    <t>Dépôts émis par l'entremise de courtiers et d'agents</t>
  </si>
  <si>
    <t>Capital-actions</t>
  </si>
  <si>
    <t>Actionnaires résidents</t>
  </si>
  <si>
    <t>Actionnaires non résidents</t>
  </si>
  <si>
    <t>Engagements</t>
  </si>
  <si>
    <t>Échéance et sensibilité aux taux d'intérêts</t>
  </si>
  <si>
    <t>Dépôts et prêts : succession, fiducies et mandats - distribution par province et territoire</t>
  </si>
  <si>
    <t>Succursales et bureaux régionaux par province</t>
  </si>
  <si>
    <t>État du revenu brut gagné, aux fins de cotisation</t>
  </si>
  <si>
    <t>Ratios réglementaires</t>
  </si>
  <si>
    <t>Sommaire des actifs gérés pour autrui/biens sous administration classés par type de produits</t>
  </si>
  <si>
    <t>Amortissement - locaux, matériel informatique et de bureau</t>
  </si>
  <si>
    <t>Bénéfice (pertes) des filiales déconsolidées</t>
  </si>
  <si>
    <t>Échéance  des montants nominaux de référence</t>
  </si>
  <si>
    <t>Revenus provenant de la gestion et de l'administration des successions, fiducies et mandats</t>
  </si>
  <si>
    <t>Total des valeurs mobilières</t>
  </si>
  <si>
    <t>Prêts et placements dans les filiales</t>
  </si>
  <si>
    <r>
      <t xml:space="preserve">DÉPÔTS À DEMANDE AU CANADA
</t>
    </r>
    <r>
      <rPr>
        <sz val="11"/>
        <rFont val="Calibri"/>
        <family val="2"/>
        <scheme val="minor"/>
      </rPr>
      <t>(Description)</t>
    </r>
  </si>
  <si>
    <r>
      <t>Réserve foncière</t>
    </r>
    <r>
      <rPr>
        <sz val="11"/>
        <color rgb="FFFF0000"/>
        <rFont val="Calibri"/>
        <family val="2"/>
        <scheme val="minor"/>
      </rPr>
      <t xml:space="preserve"> </t>
    </r>
    <r>
      <rPr>
        <sz val="11"/>
        <color theme="1"/>
        <rFont val="Calibri"/>
        <family val="2"/>
        <scheme val="minor"/>
      </rPr>
      <t>et aménagement de terrain</t>
    </r>
  </si>
  <si>
    <t>Concessionnaires de véhicules et de pièces automobiles</t>
  </si>
  <si>
    <t>Résultat net de l'exercice</t>
  </si>
  <si>
    <r>
      <t xml:space="preserve">Date d'évaluation
</t>
    </r>
    <r>
      <rPr>
        <sz val="10"/>
        <rFont val="Calibri"/>
        <family val="2"/>
        <scheme val="minor"/>
      </rPr>
      <t>(AAAA-MM-JJ)</t>
    </r>
  </si>
  <si>
    <t>Assurances-dépôts</t>
  </si>
  <si>
    <t>Instruments financiers dont les montants contractuels comportent un risque de crédit</t>
  </si>
  <si>
    <t>Total du revenu brut gagné au Québec aux fins de cotisation</t>
  </si>
  <si>
    <t>Ratio de fonds propres de catégorie 1 sous forme d'actions ordinaires  (1A)</t>
  </si>
  <si>
    <t xml:space="preserve">Ratio de fonds propres total  </t>
  </si>
  <si>
    <t>Fonds propres nets de catégorie 1 sous forme d'actions ordinaires (1A)</t>
  </si>
  <si>
    <t xml:space="preserve">Ratio cible de fonds propres total  </t>
  </si>
  <si>
    <t>1120</t>
  </si>
  <si>
    <t>1130</t>
  </si>
  <si>
    <t>1140</t>
  </si>
  <si>
    <t>1150</t>
  </si>
  <si>
    <t>1170</t>
  </si>
  <si>
    <t>1180</t>
  </si>
  <si>
    <t>= Ligne 050 / Ligne 080</t>
  </si>
  <si>
    <t>= Ligne 060 / Ligne 090</t>
  </si>
  <si>
    <t>= Ligne 050 / Ligne 130</t>
  </si>
  <si>
    <t>Valeurs mobilières, contrats de marchandises et autres activités d'investissement financier connexes</t>
  </si>
  <si>
    <t xml:space="preserve">TOTAL - DÉSIGNÉS COMME INSTRUMENTS DE COUVERTURE </t>
  </si>
  <si>
    <t>TOTAL - À DES FINS DE TRANSACTIONS</t>
  </si>
  <si>
    <t>TOTAL DES MONTANTS NOMINAUX DE RÉFÉRENCE</t>
  </si>
  <si>
    <t>TOTAL - DÉPÔTS PARTICULIERS</t>
  </si>
  <si>
    <t>TOTAL - DÉPÔTS ENTREPRISES ET GOUVERNEMENTS</t>
  </si>
  <si>
    <t>TOTAL  DÉPÔTS INSTITUTIONS DE DÉPÔT</t>
  </si>
  <si>
    <t>AUTRES 
(PRÉCISER)</t>
  </si>
  <si>
    <t>Formulaire français</t>
  </si>
  <si>
    <t>'(000$)</t>
  </si>
  <si>
    <t>($000)</t>
  </si>
  <si>
    <t>TYPE</t>
  </si>
  <si>
    <t>Mortgages</t>
  </si>
  <si>
    <t>Consumer</t>
  </si>
  <si>
    <t>Collateral</t>
  </si>
  <si>
    <t>Total des provisions</t>
  </si>
  <si>
    <t>Prêts en retard de 90 jours et plus</t>
  </si>
  <si>
    <t>Non-residential</t>
  </si>
  <si>
    <t>SÉLECTIONNER LA LANGUE \ SELECT LANGUAGE</t>
  </si>
  <si>
    <t>English Forms</t>
  </si>
  <si>
    <t>Other loans</t>
  </si>
  <si>
    <t>Financial Institutions and Institutional</t>
  </si>
  <si>
    <t>NEQ</t>
  </si>
  <si>
    <t>QEN</t>
  </si>
  <si>
    <t>Québec Enterprise Number (10 digits)</t>
  </si>
  <si>
    <t>Name of company:</t>
  </si>
  <si>
    <t>To:</t>
  </si>
  <si>
    <t>Other provinces and territories in which the company is licensed:</t>
  </si>
  <si>
    <t>British Columbia</t>
  </si>
  <si>
    <t>Prince Edward Island</t>
  </si>
  <si>
    <t>Northern Territories</t>
  </si>
  <si>
    <t>Territoires du Nord-Ouest</t>
  </si>
  <si>
    <t>Terre-Neuve et Labrador</t>
  </si>
  <si>
    <t>Newfoundland /Labrador</t>
  </si>
  <si>
    <t>Head office address:</t>
  </si>
  <si>
    <t>Telephone :</t>
  </si>
  <si>
    <t>Email:</t>
  </si>
  <si>
    <t>Website :</t>
  </si>
  <si>
    <t>Mailing address if other than above:</t>
  </si>
  <si>
    <t>THE AUTORITÉ DES MARCHÉS FINANCIERS</t>
  </si>
  <si>
    <t>* Required field</t>
  </si>
  <si>
    <t>ANNUAL STATEMENT</t>
  </si>
  <si>
    <t>TABLE OF CONTENTS</t>
  </si>
  <si>
    <t>Schedule</t>
  </si>
  <si>
    <t>Consolidated Balance sheet</t>
  </si>
  <si>
    <t>Consolidated Statement of income</t>
  </si>
  <si>
    <t>Consolidated Statement of changes in equity</t>
  </si>
  <si>
    <t>Loan summary</t>
  </si>
  <si>
    <t>Mortgage loans</t>
  </si>
  <si>
    <t>Summary of mortgage loans by amount</t>
  </si>
  <si>
    <t>Mortgage loan characteristics</t>
  </si>
  <si>
    <t>Summary of consumer loans by amount</t>
  </si>
  <si>
    <t>Consumer loans</t>
  </si>
  <si>
    <t>Summary of commercial loans by amount</t>
  </si>
  <si>
    <t>Commercial loans</t>
  </si>
  <si>
    <t>Summary of leasing contracts by amount</t>
  </si>
  <si>
    <t>Summary of financial institutions and institutional loans by amount</t>
  </si>
  <si>
    <t>Financial institutions and institutional loans by amount</t>
  </si>
  <si>
    <t>Securities</t>
  </si>
  <si>
    <t>List of the 25 largest loans</t>
  </si>
  <si>
    <t>List of loans to associated persons</t>
  </si>
  <si>
    <t>List of loans to interested persons</t>
  </si>
  <si>
    <t>Investments in subsidiaries</t>
  </si>
  <si>
    <t>Loans and advances to subsidiaries</t>
  </si>
  <si>
    <t>Fair value of derivative financial instruments</t>
  </si>
  <si>
    <r>
      <t>Securities - Resale a</t>
    </r>
    <r>
      <rPr>
        <sz val="9"/>
        <color rgb="FF0C0C0C"/>
        <rFont val="Arial"/>
        <family val="2"/>
      </rPr>
      <t>gre</t>
    </r>
    <r>
      <rPr>
        <sz val="9"/>
        <color rgb="FF181818"/>
        <rFont val="Arial"/>
        <family val="2"/>
      </rPr>
      <t>emen</t>
    </r>
    <r>
      <rPr>
        <sz val="9"/>
        <color rgb="FF0C0C0C"/>
        <rFont val="Arial"/>
        <family val="2"/>
      </rPr>
      <t>ts </t>
    </r>
    <r>
      <rPr>
        <sz val="9"/>
        <color rgb="FF000000"/>
        <rFont val="Arial"/>
        <family val="2"/>
      </rPr>
      <t xml:space="preserve">and repurchase </t>
    </r>
    <r>
      <rPr>
        <sz val="9"/>
        <color rgb="FF0C0C0C"/>
        <rFont val="Arial"/>
        <family val="2"/>
      </rPr>
      <t>ag</t>
    </r>
    <r>
      <rPr>
        <sz val="9"/>
        <color rgb="FF181818"/>
        <rFont val="Arial"/>
        <family val="2"/>
      </rPr>
      <t>reements</t>
    </r>
    <r>
      <rPr>
        <sz val="9"/>
        <color rgb="FF3C3C3C"/>
        <rFont val="Arial"/>
        <family val="2"/>
      </rPr>
      <t> </t>
    </r>
  </si>
  <si>
    <t>Immeuble à l'usage de la société /immobilisations corporelles</t>
  </si>
  <si>
    <r>
      <t>Investment p</t>
    </r>
    <r>
      <rPr>
        <sz val="9"/>
        <color rgb="FF181818"/>
        <rFont val="Arial"/>
        <family val="2"/>
      </rPr>
      <t>rop</t>
    </r>
    <r>
      <rPr>
        <sz val="9"/>
        <color rgb="FF242424"/>
        <rFont val="Arial"/>
        <family val="2"/>
      </rPr>
      <t>erty</t>
    </r>
  </si>
  <si>
    <t>Own use property / Fixed assets</t>
  </si>
  <si>
    <r>
      <t>Intangible</t>
    </r>
    <r>
      <rPr>
        <sz val="9"/>
        <color rgb="FF181818"/>
        <rFont val="Arial"/>
        <family val="2"/>
      </rPr>
      <t> fix</t>
    </r>
    <r>
      <rPr>
        <sz val="9"/>
        <color rgb="FF242424"/>
        <rFont val="Arial"/>
        <family val="2"/>
      </rPr>
      <t>ed </t>
    </r>
    <r>
      <rPr>
        <sz val="9"/>
        <color rgb="FF181818"/>
        <rFont val="Arial"/>
        <family val="2"/>
      </rPr>
      <t>assets</t>
    </r>
    <r>
      <rPr>
        <sz val="9"/>
        <color rgb="FF242424"/>
        <rFont val="Arial"/>
        <family val="2"/>
      </rPr>
      <t> </t>
    </r>
  </si>
  <si>
    <t>Deposit portfolio</t>
  </si>
  <si>
    <t>Summary of deposits and certificates by amount</t>
  </si>
  <si>
    <t>List of the 25 largest depositors</t>
  </si>
  <si>
    <t>Deposits issued through brokers</t>
  </si>
  <si>
    <t>Other liabilities</t>
  </si>
  <si>
    <t>Subordinated indebtedness</t>
  </si>
  <si>
    <t>Capital stock</t>
  </si>
  <si>
    <t>Resident shareholders</t>
  </si>
  <si>
    <t>Non-resident shareholders</t>
  </si>
  <si>
    <t>Management and administration revenues for estate, trust and agency activities</t>
  </si>
  <si>
    <t>Other expenses excluding interest charges</t>
  </si>
  <si>
    <t>Commitments</t>
  </si>
  <si>
    <t>Summary of assets under management/assets under administration by product/service activity</t>
  </si>
  <si>
    <t>Branches and regional offices by province</t>
  </si>
  <si>
    <t>Statement of gross revenue earned in Québec, for assessment purposes</t>
  </si>
  <si>
    <t>Regulatory ratios</t>
  </si>
  <si>
    <t>Consolidated comprehensive income</t>
  </si>
  <si>
    <t>Loans' credit rating</t>
  </si>
  <si>
    <t>Other assets</t>
  </si>
  <si>
    <t>LEGEND</t>
  </si>
  <si>
    <t>Underlined</t>
  </si>
  <si>
    <t>Nouvelle annexe</t>
  </si>
  <si>
    <t>New schedule</t>
  </si>
  <si>
    <t>Locked field - Formula</t>
  </si>
  <si>
    <t>Input field</t>
  </si>
  <si>
    <t>Locked field - Data carried over</t>
  </si>
  <si>
    <t>Locked field - Empty</t>
  </si>
  <si>
    <t>Required field (Identification and Certification Schedules)</t>
  </si>
  <si>
    <t>Hyperlink</t>
  </si>
  <si>
    <t>TABLE OF CONTENTS (Continued)</t>
  </si>
  <si>
    <t>TABLE DES MATIÈRES (Suite)</t>
  </si>
  <si>
    <t>Trimestre</t>
  </si>
  <si>
    <t>annuel</t>
  </si>
  <si>
    <t>Valeurs mobilières empruntées ou acquises en vertu de convention de revente (prise en pension)</t>
  </si>
  <si>
    <t xml:space="preserve">Total des placements dans les filiales </t>
  </si>
  <si>
    <t>ACTIF (suite)</t>
  </si>
  <si>
    <t>Actifs non courants détenus en vue de la vente et activités abandonnées</t>
  </si>
  <si>
    <t>Bonds and Debentures</t>
  </si>
  <si>
    <t>Government – Federal, Provincial and Municipal</t>
  </si>
  <si>
    <t>Government – Foreign</t>
  </si>
  <si>
    <t>Corporate – Canadian</t>
  </si>
  <si>
    <t>Corporate – Foreign</t>
  </si>
  <si>
    <t>Common and Preferred Shares</t>
  </si>
  <si>
    <t>Other Investments</t>
  </si>
  <si>
    <t>Total Securities</t>
  </si>
  <si>
    <t>Loans</t>
  </si>
  <si>
    <t>Insured Residential</t>
  </si>
  <si>
    <t>Uninsured Residential</t>
  </si>
  <si>
    <t>Non-Residential</t>
  </si>
  <si>
    <t>Leasing</t>
  </si>
  <si>
    <t>Foreclosed Real Estate</t>
  </si>
  <si>
    <t>Total Loans</t>
  </si>
  <si>
    <t>Loans to and Investments in Subsidiaries</t>
  </si>
  <si>
    <t>Equity in Subsidiaries</t>
  </si>
  <si>
    <t>Loans and Advances</t>
  </si>
  <si>
    <t>Total Investments in Subsidiaries</t>
  </si>
  <si>
    <t>Investments in Associates and Joint Ventures</t>
  </si>
  <si>
    <t>Derivative Financial Instruments</t>
  </si>
  <si>
    <t>Investment Properties</t>
  </si>
  <si>
    <t>Real Estate</t>
  </si>
  <si>
    <t>Other Assets</t>
  </si>
  <si>
    <t>Property and Equipment</t>
  </si>
  <si>
    <t>Intangible Assets</t>
  </si>
  <si>
    <t>Defined Benefit Pension Plan Assets</t>
  </si>
  <si>
    <t>Prepaid and Deferred Charges</t>
  </si>
  <si>
    <t>Total Other Assets</t>
  </si>
  <si>
    <t>TOTAL ASSETS</t>
  </si>
  <si>
    <t>Total de l'impôt sur le revenu</t>
  </si>
  <si>
    <t>LIABILITIES</t>
  </si>
  <si>
    <t>Deposits</t>
  </si>
  <si>
    <t>Total Deposits</t>
  </si>
  <si>
    <t>Other Liabilities</t>
  </si>
  <si>
    <t>Obligations Related to Borrowed Securities</t>
  </si>
  <si>
    <t>Obligations Related to Assets Sold Under Repurchase Agreements</t>
  </si>
  <si>
    <t>Deferred Income</t>
  </si>
  <si>
    <t>Amounts due in respect of Staff Pension Plans</t>
  </si>
  <si>
    <t>Subordinated Debt</t>
  </si>
  <si>
    <t>TOTAL LIABILITIES</t>
  </si>
  <si>
    <t>Income Taxes</t>
  </si>
  <si>
    <t>Current</t>
  </si>
  <si>
    <t>Deferred</t>
  </si>
  <si>
    <t>Total Income Taxes</t>
  </si>
  <si>
    <t>Common Shares</t>
  </si>
  <si>
    <t>Preferred Shares</t>
  </si>
  <si>
    <t>Redeemable</t>
  </si>
  <si>
    <t>Non-redeemable</t>
  </si>
  <si>
    <t>Total Preferred Shares</t>
  </si>
  <si>
    <t>Contributed Surplus</t>
  </si>
  <si>
    <t>Retained Earnings</t>
  </si>
  <si>
    <t>Accumulated Other Comprehensive Income (Loss)</t>
  </si>
  <si>
    <t>Non-controlling Interests</t>
  </si>
  <si>
    <t>TOTAL SHAREHOLDERS' EQUITY</t>
  </si>
  <si>
    <t>TOTAL LIABILITIES AND SHAREHOLDERS' EQUITY</t>
  </si>
  <si>
    <t>Individuals</t>
  </si>
  <si>
    <t xml:space="preserve"> Pour l'exercice terminé le</t>
  </si>
  <si>
    <t xml:space="preserve"> Pour la période terminée le</t>
  </si>
  <si>
    <t>For the fiscal year ended</t>
  </si>
  <si>
    <t>For the period ended</t>
  </si>
  <si>
    <t>AUTRES REVENUS (suite)</t>
  </si>
  <si>
    <t>INTEREST INCOME</t>
  </si>
  <si>
    <t>Interest Income</t>
  </si>
  <si>
    <t>Mortgage Loans</t>
  </si>
  <si>
    <t>Commercial Loans</t>
  </si>
  <si>
    <t>Consumer Loans</t>
  </si>
  <si>
    <t>Collateral Loans</t>
  </si>
  <si>
    <t>Other Interest Income</t>
  </si>
  <si>
    <t>Total Interest Income</t>
  </si>
  <si>
    <t>Interest Expenses</t>
  </si>
  <si>
    <t>Demand Deposits</t>
  </si>
  <si>
    <t>Term Deposits and Certificates</t>
  </si>
  <si>
    <t>Other Loans</t>
  </si>
  <si>
    <t>Other Interest Expenses</t>
  </si>
  <si>
    <t>Total Interest Expenses</t>
  </si>
  <si>
    <t>Net Interest Income</t>
  </si>
  <si>
    <t>OTHER INCOME</t>
  </si>
  <si>
    <t>Trading Income</t>
  </si>
  <si>
    <t>Real Estate for Own Use</t>
  </si>
  <si>
    <t>Net Income (Loss) from Real Estate</t>
  </si>
  <si>
    <t>Total Net Income (Loss) from Real Estate</t>
  </si>
  <si>
    <t>Income (Loss) on Securities</t>
  </si>
  <si>
    <t>Fees and Commissions</t>
  </si>
  <si>
    <t>Management Fees</t>
  </si>
  <si>
    <t>Other</t>
  </si>
  <si>
    <t>Loan and Commitment Fees</t>
  </si>
  <si>
    <t>Estates, Trusts and Agencies</t>
  </si>
  <si>
    <t>Total Fees and Commissions</t>
  </si>
  <si>
    <t>Earnings (Losses) from Associates and Joint Ventures</t>
  </si>
  <si>
    <t>NON-INTEREST EXPENSES</t>
  </si>
  <si>
    <t>Salaries</t>
  </si>
  <si>
    <t>Mortgage Expenses</t>
  </si>
  <si>
    <t>Directors’ Fees</t>
  </si>
  <si>
    <t>Audit and Accounting Fees</t>
  </si>
  <si>
    <t>Other Non-Interest Expenses</t>
  </si>
  <si>
    <t>Other Non-Interest Income</t>
  </si>
  <si>
    <t>Total Other Income</t>
  </si>
  <si>
    <t>Total Non-Interest Expenses</t>
  </si>
  <si>
    <t>Net Income (Loss) before Discontinued Operations</t>
  </si>
  <si>
    <t>Discontinued Operations</t>
  </si>
  <si>
    <t>NET INCOME (LOSS)</t>
  </si>
  <si>
    <t>Attributable to:</t>
  </si>
  <si>
    <t>Equity Holders</t>
  </si>
  <si>
    <t>NET INCOME (LOSS) BEFORE TAXES AND DISCONTINUED OPERATIONS</t>
  </si>
  <si>
    <t>Total Income (Loss) on Securities</t>
  </si>
  <si>
    <t>Items that may be reclassified subsequently to Net Income</t>
  </si>
  <si>
    <t>Reclassification of (Gains)/Losses to Earnings</t>
  </si>
  <si>
    <t>Derivatives Designated as Cash Flow Hedges</t>
  </si>
  <si>
    <t>Change in Unrealized Gains and Losses</t>
  </si>
  <si>
    <t>Foreign Currency Translation</t>
  </si>
  <si>
    <t>Impact of Hedging</t>
  </si>
  <si>
    <t>Subtotal of items that may be reclassified subsequently to Net Income</t>
  </si>
  <si>
    <t>Revaluation Surplus</t>
  </si>
  <si>
    <t>Employee Benefits</t>
  </si>
  <si>
    <t>Remeasurements of Defined Benefit Plans</t>
  </si>
  <si>
    <t>Subtotal of items that will not be reclassified subsequently to Net Income</t>
  </si>
  <si>
    <t>Total Other Comprehensive Income (Loss)</t>
  </si>
  <si>
    <t>TOTAL COMPREHENSIVE INCOME (LOSS)</t>
  </si>
  <si>
    <t>Others</t>
  </si>
  <si>
    <t>CASH</t>
  </si>
  <si>
    <t>Balance</t>
  </si>
  <si>
    <t>Not available (N.A.)</t>
  </si>
  <si>
    <t>Current loans</t>
  </si>
  <si>
    <t>Number</t>
  </si>
  <si>
    <t>Residential</t>
  </si>
  <si>
    <t>Total - Residential</t>
  </si>
  <si>
    <t>Hotels/Motels</t>
  </si>
  <si>
    <t>INSURED LOANS</t>
  </si>
  <si>
    <t>Amount</t>
  </si>
  <si>
    <t>UNINSURED LOANS</t>
  </si>
  <si>
    <t>TOTAL INSURED MORTGAGE LOANS</t>
  </si>
  <si>
    <t>TOTAL UNINSURED MORTGAGE LOANS</t>
  </si>
  <si>
    <t>FORECLOSURES</t>
  </si>
  <si>
    <t>Net Income (loss)</t>
  </si>
  <si>
    <t>STRATA</t>
  </si>
  <si>
    <t>Over 250 to 500</t>
  </si>
  <si>
    <t>Over 500 to 1,000</t>
  </si>
  <si>
    <t>Over 1,000 to 5,000</t>
  </si>
  <si>
    <t>Over 5,000</t>
  </si>
  <si>
    <t>Residential Mortgage Loans - Insured CMHC</t>
  </si>
  <si>
    <t>Residential Mortgage Loans - 
Uninsured</t>
  </si>
  <si>
    <t>Residential Mortgage Loans - Insured Other</t>
  </si>
  <si>
    <t>0 to 250</t>
  </si>
  <si>
    <t>&gt; 50% and ≤ 65%</t>
  </si>
  <si>
    <t>&gt; 65% and ≤ 75%</t>
  </si>
  <si>
    <t>&gt; 75% and ≤ 80%</t>
  </si>
  <si>
    <t>&gt; 80% and ≤ 85%</t>
  </si>
  <si>
    <t>&gt; 85% and ≤ 90%</t>
  </si>
  <si>
    <t>&gt; 90% and ≤ 95%</t>
  </si>
  <si>
    <t>&gt; 95% and ≤ 100%</t>
  </si>
  <si>
    <t>≤ 15 years</t>
  </si>
  <si>
    <t>&gt; 40 years</t>
  </si>
  <si>
    <t>Residential Mortgage Loans</t>
  </si>
  <si>
    <t>Insured</t>
  </si>
  <si>
    <t>Uninsured</t>
  </si>
  <si>
    <t>LOAN TO VALUE RATIOS (LTV)
( %)</t>
  </si>
  <si>
    <t>TOTAL DEBT SERVICE RATIO
(%)</t>
  </si>
  <si>
    <t>&gt; 25% and ≤ 30%</t>
  </si>
  <si>
    <t>&gt; 30% and ≤ 35%</t>
  </si>
  <si>
    <t>&gt; 35% and ≤ 40%</t>
  </si>
  <si>
    <t>&gt; 40% and ≤ 45%</t>
  </si>
  <si>
    <t>&gt; 45% and ≤ 50%</t>
  </si>
  <si>
    <t>&gt; 50% and ≤ 55%</t>
  </si>
  <si>
    <t>&gt; 500 and ≤ 550</t>
  </si>
  <si>
    <t>&gt; 550 and ≤ 600</t>
  </si>
  <si>
    <t>&gt; 600 and ≤ 650</t>
  </si>
  <si>
    <t>&gt; 650 and ≤ 700</t>
  </si>
  <si>
    <t>&gt; 700 and ≤ 750</t>
  </si>
  <si>
    <t>&gt; 15 years and ≤ 20 years</t>
  </si>
  <si>
    <t>&gt; 20 years and ≤ 25 years</t>
  </si>
  <si>
    <t>&gt; 25 years and ≤ 30 years</t>
  </si>
  <si>
    <t>&gt; 30 years and ≤ 35 years</t>
  </si>
  <si>
    <t>&gt; 35 years and ≤ 40 years</t>
  </si>
  <si>
    <t>CREDIT RATING AGENCY RATING</t>
  </si>
  <si>
    <t>0 to 25</t>
  </si>
  <si>
    <t>Over 25 to 50</t>
  </si>
  <si>
    <t>Over 50 to 100</t>
  </si>
  <si>
    <t>Over 100 to 150</t>
  </si>
  <si>
    <t>Over 150</t>
  </si>
  <si>
    <t>TOTAL CONSUMER LOANS</t>
  </si>
  <si>
    <t>0 to 350</t>
  </si>
  <si>
    <t>TOTAL COMMERCIAL LOANS</t>
  </si>
  <si>
    <t>Over 100 to 200</t>
  </si>
  <si>
    <t>Over 200 to 500</t>
  </si>
  <si>
    <t>Over 500</t>
  </si>
  <si>
    <t>TOTAL LEASING CONTRACTS</t>
  </si>
  <si>
    <t xml:space="preserve">0 to 100 </t>
  </si>
  <si>
    <t xml:space="preserve">0 à 100 </t>
  </si>
  <si>
    <t xml:space="preserve">Over 100  to 200 </t>
  </si>
  <si>
    <t xml:space="preserve">Over 200 </t>
  </si>
  <si>
    <t>TOTAL COLLATERAL LOANS</t>
  </si>
  <si>
    <t>0 to 500</t>
  </si>
  <si>
    <t>TYPE OF LOAN</t>
  </si>
  <si>
    <t>Category</t>
  </si>
  <si>
    <t>Valuation</t>
  </si>
  <si>
    <t>Year</t>
  </si>
  <si>
    <t>Security</t>
  </si>
  <si>
    <t>Type of loan (01)</t>
  </si>
  <si>
    <t>Mortgage</t>
  </si>
  <si>
    <t>Institutional</t>
  </si>
  <si>
    <t>GROUP No.</t>
  </si>
  <si>
    <t>N.H.A. or conv.</t>
  </si>
  <si>
    <t>Term</t>
  </si>
  <si>
    <t>Type of loan (02)</t>
  </si>
  <si>
    <t>NAME OF SUBSIDIARY</t>
  </si>
  <si>
    <t>TOTAL LOANS AND ADVANCES TO SUBSIDIARIES</t>
  </si>
  <si>
    <t>Subordinated debt</t>
  </si>
  <si>
    <t xml:space="preserve">0 to 100  </t>
  </si>
  <si>
    <t xml:space="preserve">Over 100 to 250  </t>
  </si>
  <si>
    <t xml:space="preserve">Over 250 to 1,000  </t>
  </si>
  <si>
    <t xml:space="preserve">Over 1,000 to 10,000  </t>
  </si>
  <si>
    <t xml:space="preserve">Over 10,000  </t>
  </si>
  <si>
    <t>Over 350 to 1,000</t>
  </si>
  <si>
    <t xml:space="preserve">Over 500  to 1,000 </t>
  </si>
  <si>
    <t>Over 1,000  to 5,000</t>
  </si>
  <si>
    <t>Over 5,000  to 10,000</t>
  </si>
  <si>
    <t xml:space="preserve">Over 10,000 </t>
  </si>
  <si>
    <t>Name of depositor</t>
  </si>
  <si>
    <t>Total deposits</t>
  </si>
  <si>
    <t>Guaranteed deposits</t>
  </si>
  <si>
    <t>Type of deposit</t>
  </si>
  <si>
    <t>Individual</t>
  </si>
  <si>
    <t>SME</t>
  </si>
  <si>
    <t>Large business</t>
  </si>
  <si>
    <t>Public sector</t>
  </si>
  <si>
    <t>Type of deposit (05)</t>
  </si>
  <si>
    <t>Demand deposits and certificates</t>
  </si>
  <si>
    <t>Term deposits and certificates</t>
  </si>
  <si>
    <t>RRSPs\RIFFs and other registered plans</t>
  </si>
  <si>
    <t>TYPE OF DEPOSIT</t>
  </si>
  <si>
    <t>Broker 1</t>
  </si>
  <si>
    <t>Broker 2</t>
  </si>
  <si>
    <t>Broker 4</t>
  </si>
  <si>
    <t>Broker 5</t>
  </si>
  <si>
    <t>Broker 6</t>
  </si>
  <si>
    <t>Broker 7</t>
  </si>
  <si>
    <t>Broker 8</t>
  </si>
  <si>
    <t>Broker 9</t>
  </si>
  <si>
    <t>Broker 10</t>
  </si>
  <si>
    <t>Name of broker</t>
  </si>
  <si>
    <t>Term deposits and certificates (0 to 30 days)</t>
  </si>
  <si>
    <t>Term deposits and certificates (1 to 3 months)</t>
  </si>
  <si>
    <t>Term deposits and certificates (3 to 6 months)</t>
  </si>
  <si>
    <t>Term deposits and certificates (6 to 12 months)</t>
  </si>
  <si>
    <t>Term deposits and certificates (1 to 2 years)</t>
  </si>
  <si>
    <t>Term deposits and certificates (2 to 3 years)</t>
  </si>
  <si>
    <t>Term deposits and certificates (3 to 5 years)</t>
  </si>
  <si>
    <t>Term deposits and certificates (over 5 years) - 
non-redeemable on demand after 5 years</t>
  </si>
  <si>
    <t>Term deposits and certificates (over 5 years) - 
redeemable on demand after 5 years</t>
  </si>
  <si>
    <t>Deposits Obtained via Financial Intermediary Agents</t>
  </si>
  <si>
    <t>Type of depositor (02)</t>
  </si>
  <si>
    <t>NCCF (Net Cumulative Cash Flow)</t>
  </si>
  <si>
    <t>LCR (Liquidity Coverage Ratio)</t>
  </si>
  <si>
    <t>Leverage Ratio</t>
  </si>
  <si>
    <t>Formula</t>
  </si>
  <si>
    <t>Reference</t>
  </si>
  <si>
    <t>TYPE RATIO</t>
  </si>
  <si>
    <t xml:space="preserve">= Line 040 / Line 070 </t>
  </si>
  <si>
    <t xml:space="preserve">= Line 050 / Line 080 </t>
  </si>
  <si>
    <t>= Line 060 / Line 090</t>
  </si>
  <si>
    <t>= Line 050 / Line 130</t>
  </si>
  <si>
    <t>Net interest income</t>
  </si>
  <si>
    <t>Trading income</t>
  </si>
  <si>
    <t>Net income (loss) from real estate</t>
  </si>
  <si>
    <t>Other non-interest income</t>
  </si>
  <si>
    <t>Earnings (losses) from subsidiary operations</t>
  </si>
  <si>
    <t>Calculation of financial intermediary revenue generated in Québec</t>
  </si>
  <si>
    <t>TERM DEPOSITS AND CERTIFICATES</t>
  </si>
  <si>
    <t>Balance previous year</t>
  </si>
  <si>
    <t>Balance current year</t>
  </si>
  <si>
    <t>AVERAGE BALANCE</t>
  </si>
  <si>
    <t>Fees and commissions generated in Québec</t>
  </si>
  <si>
    <t>Total revenue earned in Québec, for assessment purposes</t>
  </si>
  <si>
    <t>Nova Scotia</t>
  </si>
  <si>
    <t>New Brunswick</t>
  </si>
  <si>
    <t>Newfoundland and Labrador</t>
  </si>
  <si>
    <t>N.W.T./Yukon/Nunavut</t>
  </si>
  <si>
    <t>Foreign</t>
  </si>
  <si>
    <t>PROVINCE/TERRITORY</t>
  </si>
  <si>
    <t>Assets under Management/Assets
under Administration</t>
  </si>
  <si>
    <t>(a) Les données de la colonne 07 sont incluses dans la colonne 06.</t>
  </si>
  <si>
    <t>(a) Amounts of column 07 are already included in column 06.</t>
  </si>
  <si>
    <r>
      <rPr>
        <vertAlign val="superscript"/>
        <sz val="11"/>
        <rFont val="Calibri"/>
        <family val="2"/>
        <scheme val="minor"/>
      </rPr>
      <t xml:space="preserve"> (a) </t>
    </r>
    <r>
      <rPr>
        <sz val="11"/>
        <rFont val="Calibri"/>
        <family val="2"/>
        <scheme val="minor"/>
      </rPr>
      <t xml:space="preserve">Fees and Commissions from Estates, Trusts and Agencies </t>
    </r>
  </si>
  <si>
    <t>(a) Honoraires et commissions provenant des successions, fiducies et mandats</t>
  </si>
  <si>
    <t>(a) Excluding provision for losses.</t>
  </si>
  <si>
    <t>(a) Excluant la dépense de provision pour pertes sur prêts.</t>
  </si>
  <si>
    <t>PERSONAL TRUST SERVICES</t>
  </si>
  <si>
    <t>Self administered registered savings
plans and non-discretionary accounts</t>
  </si>
  <si>
    <t>Mutual funds</t>
  </si>
  <si>
    <t>Personal trust accounts</t>
  </si>
  <si>
    <t>Trust cash positions</t>
  </si>
  <si>
    <t>Investments – bonds, shares</t>
  </si>
  <si>
    <t>Guaranteed deposits – affiliated entities</t>
  </si>
  <si>
    <t>Segregated funds and mutual funds</t>
  </si>
  <si>
    <t>INSTITUTIONAL TRUST SERVICES</t>
  </si>
  <si>
    <t>Agencies</t>
  </si>
  <si>
    <t xml:space="preserve"> Administration plans</t>
  </si>
  <si>
    <t>TOTAL ASSETS UNDER MANAGEMENT</t>
  </si>
  <si>
    <t>Financial Instruments with Contractual Amounts
Representing Credit Risk</t>
  </si>
  <si>
    <t>Guarantees and Standby Letters of Credit</t>
  </si>
  <si>
    <t>Documentary and Commercial Letters of Credit</t>
  </si>
  <si>
    <t>Commitments to Extend Credit</t>
  </si>
  <si>
    <t>Note Issuance/Revolving Underwriting Facilities</t>
  </si>
  <si>
    <t>TOTAL COMMITMENTS</t>
  </si>
  <si>
    <r>
      <rPr>
        <vertAlign val="superscript"/>
        <sz val="11"/>
        <rFont val="Calibri"/>
        <family val="2"/>
        <scheme val="minor"/>
      </rPr>
      <t>(a)</t>
    </r>
    <r>
      <rPr>
        <sz val="11"/>
        <rFont val="Calibri"/>
        <family val="2"/>
        <scheme val="minor"/>
      </rPr>
      <t xml:space="preserve"> Term
(years)</t>
    </r>
  </si>
  <si>
    <r>
      <rPr>
        <vertAlign val="superscript"/>
        <sz val="11"/>
        <rFont val="Calibri"/>
        <family val="2"/>
        <scheme val="minor"/>
      </rPr>
      <t>(a)</t>
    </r>
    <r>
      <rPr>
        <sz val="11"/>
        <rFont val="Calibri"/>
        <family val="2"/>
        <scheme val="minor"/>
      </rPr>
      <t xml:space="preserve"> Terme
(années)</t>
    </r>
  </si>
  <si>
    <r>
      <rPr>
        <i/>
        <vertAlign val="superscript"/>
        <sz val="9"/>
        <color theme="1"/>
        <rFont val="Calibri"/>
        <family val="2"/>
        <scheme val="minor"/>
      </rPr>
      <t>(a)</t>
    </r>
    <r>
      <rPr>
        <i/>
        <sz val="9"/>
        <color theme="1"/>
        <rFont val="Calibri"/>
        <family val="2"/>
        <scheme val="minor"/>
      </rPr>
      <t xml:space="preserve"> Indiquer le terme du dépôt, s'il s'agit d'un dépôt ou d'un certificat à terme. 
Si un même déposant possède plusieurs dépôts, inscrire le terme le plus court. </t>
    </r>
  </si>
  <si>
    <r>
      <rPr>
        <i/>
        <vertAlign val="superscript"/>
        <sz val="9"/>
        <color theme="1"/>
        <rFont val="Calibri"/>
        <family val="2"/>
        <scheme val="minor"/>
      </rPr>
      <t xml:space="preserve">(a) </t>
    </r>
    <r>
      <rPr>
        <i/>
        <sz val="9"/>
        <color theme="1"/>
        <rFont val="Calibri"/>
        <family val="2"/>
        <scheme val="minor"/>
      </rPr>
      <t>For term deposits or term certificates, indicate deposit term.
If a depositor has made several deposits, indicate the shortest term.</t>
    </r>
  </si>
  <si>
    <t>Fixed Rate</t>
  </si>
  <si>
    <t>Non-Interest Rate Sensitive</t>
  </si>
  <si>
    <t>7 + Yrs.</t>
  </si>
  <si>
    <t>1 Day
- 1 M</t>
  </si>
  <si>
    <t>1 M + 
- 3 M</t>
  </si>
  <si>
    <t>Variable Rate</t>
  </si>
  <si>
    <t>Canadian</t>
  </si>
  <si>
    <t>Provincial Gouvernment</t>
  </si>
  <si>
    <t>Federal Gouvernment</t>
  </si>
  <si>
    <t>Municipal and Public Administrations, School Boards</t>
  </si>
  <si>
    <t>SHORT TERM</t>
  </si>
  <si>
    <t>Subtotal</t>
  </si>
  <si>
    <t>Balance Sheet Value</t>
  </si>
  <si>
    <t>No Rating</t>
  </si>
  <si>
    <t>Rating Assigned to Issue</t>
  </si>
  <si>
    <t>Rating Source</t>
  </si>
  <si>
    <t>Rating Agency</t>
  </si>
  <si>
    <t>Internal Rating</t>
  </si>
  <si>
    <t>Asset-Backed Securities</t>
  </si>
  <si>
    <t>Public Administrations - Foreign</t>
  </si>
  <si>
    <t>Balance at End</t>
  </si>
  <si>
    <t>Provisions/
Write-offs</t>
  </si>
  <si>
    <t>Provisions/
Write-Offs</t>
  </si>
  <si>
    <t>Net Amount</t>
  </si>
  <si>
    <t>Bank of Canada</t>
  </si>
  <si>
    <t>Canadian Financial Institutions</t>
  </si>
  <si>
    <t>Federal and Provincial Governments</t>
  </si>
  <si>
    <t>Foreign Governments</t>
  </si>
  <si>
    <t>Foreign Financial Institutions</t>
  </si>
  <si>
    <t>Office Buildings</t>
  </si>
  <si>
    <t>Total - Non-Residential</t>
  </si>
  <si>
    <t>Definition of Rating Code</t>
  </si>
  <si>
    <t>RATING</t>
  </si>
  <si>
    <t>Name of Borrower</t>
  </si>
  <si>
    <t>Year Granted</t>
  </si>
  <si>
    <t>Interest Rate</t>
  </si>
  <si>
    <t>Original Loan</t>
  </si>
  <si>
    <t>Balance of Loan</t>
  </si>
  <si>
    <t>Prior Encumbrances</t>
  </si>
  <si>
    <t>City and Province</t>
  </si>
  <si>
    <t>Months in Default</t>
  </si>
  <si>
    <t>Type of Loan</t>
  </si>
  <si>
    <t>Off-Balance Sheet Commitments</t>
  </si>
  <si>
    <t xml:space="preserve">Prior Encumbrances </t>
  </si>
  <si>
    <t>Credit Rating</t>
  </si>
  <si>
    <t>% of Shares Held</t>
  </si>
  <si>
    <t>Details of Investment</t>
  </si>
  <si>
    <t>Book Value (Equity Method)</t>
  </si>
  <si>
    <t xml:space="preserve"> Name of Subsidiary</t>
  </si>
  <si>
    <t>Indemnity Bond</t>
  </si>
  <si>
    <t>% Held</t>
  </si>
  <si>
    <t>Assets</t>
  </si>
  <si>
    <t>Liabilities</t>
  </si>
  <si>
    <t>Total Income</t>
  </si>
  <si>
    <t>Associates</t>
  </si>
  <si>
    <t>Joint Ventures</t>
  </si>
  <si>
    <t>Commodity Contracts</t>
  </si>
  <si>
    <t>Interest Rate Contract</t>
  </si>
  <si>
    <t>Foreign Exchange Swaps</t>
  </si>
  <si>
    <t>Foreign Exchange Contracts</t>
  </si>
  <si>
    <t>Future Foreign Exchange Contracts</t>
  </si>
  <si>
    <t>Interest Rate Contracts</t>
  </si>
  <si>
    <t>Future Contracts</t>
  </si>
  <si>
    <t>Fair Value Hedges</t>
  </si>
  <si>
    <t>Cash Flow Hedges</t>
  </si>
  <si>
    <t>OTHER CONTRACTS</t>
  </si>
  <si>
    <t>Less 1 Yr</t>
  </si>
  <si>
    <t>5 + Yrs.</t>
  </si>
  <si>
    <t>INTEREST RATE CONTRACTS</t>
  </si>
  <si>
    <t>Interest Rate Swaps</t>
  </si>
  <si>
    <t>FOREIGN EXCHANGE CONTRACTS</t>
  </si>
  <si>
    <t>Exchange Traded Contracts</t>
  </si>
  <si>
    <t>Maturity</t>
  </si>
  <si>
    <t>3 + - 5 Yrs.</t>
  </si>
  <si>
    <t>Total Net Positive Mark to Market Exposures by Credit Rating and Contract Class</t>
  </si>
  <si>
    <t>Foreign Exchange Contract</t>
  </si>
  <si>
    <t>Below BBB</t>
  </si>
  <si>
    <t>Unrated</t>
  </si>
  <si>
    <t>Total Gross Positive Mark to Market Exposures by Credit Rating and Contract Class</t>
  </si>
  <si>
    <t>The Five Largest Contracts</t>
  </si>
  <si>
    <t xml:space="preserve"> Company Name</t>
  </si>
  <si>
    <t>Net Positive Mark to Market</t>
  </si>
  <si>
    <t>Rating</t>
  </si>
  <si>
    <t>COST</t>
  </si>
  <si>
    <t>Balance at the Beginning</t>
  </si>
  <si>
    <t>BALANCE AT END</t>
  </si>
  <si>
    <t>Business Acquisitions</t>
  </si>
  <si>
    <t>ACCUMULATED AMORTIZATION</t>
  </si>
  <si>
    <t>Amortization</t>
  </si>
  <si>
    <t>NET BOOK VALUE</t>
  </si>
  <si>
    <t>Net Balance Sheet Value</t>
  </si>
  <si>
    <t>SECTOR</t>
  </si>
  <si>
    <t>Fishing, Hunting and Trapping</t>
  </si>
  <si>
    <t>Forestry, Logging and Other</t>
  </si>
  <si>
    <t>Manufacturing</t>
  </si>
  <si>
    <t>Wood, Paper and Printing</t>
  </si>
  <si>
    <t>Other Manufacturing</t>
  </si>
  <si>
    <t>Construction/Real Estate</t>
  </si>
  <si>
    <t>Pipeline Transportation</t>
  </si>
  <si>
    <t>Truck Transportation</t>
  </si>
  <si>
    <t>Transit and Ground Passenger Transportation</t>
  </si>
  <si>
    <t>Warehousing</t>
  </si>
  <si>
    <t>Other Transportation and Warehousing</t>
  </si>
  <si>
    <t>Information and Cultural Industries</t>
  </si>
  <si>
    <t>Utilities</t>
  </si>
  <si>
    <t>Retail Trade</t>
  </si>
  <si>
    <t>Wholesale Trade</t>
  </si>
  <si>
    <t>Food and Beverage Stores</t>
  </si>
  <si>
    <t>Health and Personal Care Stores</t>
  </si>
  <si>
    <t>Motor Vehicle and Parts Dealers</t>
  </si>
  <si>
    <t>Building Material and Garden Equipment and Supplies Dealers</t>
  </si>
  <si>
    <t>Professional, Scientific and Technical Services</t>
  </si>
  <si>
    <t>Accommodation and Food Services</t>
  </si>
  <si>
    <t>Accommodation Services</t>
  </si>
  <si>
    <t>Food Services and Drinking Places</t>
  </si>
  <si>
    <t>Management of Companies and Enterprises</t>
  </si>
  <si>
    <t>Administrative and Support, Waste Management and Remediation Services</t>
  </si>
  <si>
    <t>Educational Services</t>
  </si>
  <si>
    <t>Health Care and Social Assistance</t>
  </si>
  <si>
    <t>Nursing and Residential Care Facilities</t>
  </si>
  <si>
    <t>Other Care Facilities</t>
  </si>
  <si>
    <t>Arts, Entertainment and Recreation</t>
  </si>
  <si>
    <t>Financial Institutional Loans</t>
  </si>
  <si>
    <t>Federal Government</t>
  </si>
  <si>
    <t>Provincial Government</t>
  </si>
  <si>
    <t>Foreign Loans</t>
  </si>
  <si>
    <t>Land</t>
  </si>
  <si>
    <t>Buildings</t>
  </si>
  <si>
    <t>OWN USE PROPERTY</t>
  </si>
  <si>
    <t>(00)</t>
  </si>
  <si>
    <r>
      <t xml:space="preserve">DEMAND DEPOSITS - DOMESTIC CANADIAN
</t>
    </r>
    <r>
      <rPr>
        <sz val="11"/>
        <rFont val="Calibri"/>
        <family val="2"/>
        <scheme val="minor"/>
      </rPr>
      <t>(Description)</t>
    </r>
  </si>
  <si>
    <t>Total Demand Deposits</t>
  </si>
  <si>
    <t>Provisions</t>
  </si>
  <si>
    <t xml:space="preserve">
</t>
  </si>
  <si>
    <t>Acquisition Year</t>
  </si>
  <si>
    <t>Unregistered Deposits</t>
  </si>
  <si>
    <t>Commercial Sector</t>
  </si>
  <si>
    <t>Industrial Sector</t>
  </si>
  <si>
    <t>TYPE OF DEPOSITOR</t>
  </si>
  <si>
    <t>NOM OF LENDER</t>
  </si>
  <si>
    <t>Authorized</t>
  </si>
  <si>
    <t>Issued and paid up</t>
  </si>
  <si>
    <t>Issued but Non Paid / Called up Capital</t>
  </si>
  <si>
    <t>If so, provide details:</t>
  </si>
  <si>
    <t>Dépôts garantis - sociétés</t>
  </si>
  <si>
    <t>Guaranteed deposits – companies</t>
  </si>
  <si>
    <t>Interest Past Due</t>
  </si>
  <si>
    <t>Par Value
($)</t>
  </si>
  <si>
    <t>Agricultural Sector</t>
  </si>
  <si>
    <t>Total Others</t>
  </si>
  <si>
    <t>Forestry Sector</t>
  </si>
  <si>
    <t>Services Sector</t>
  </si>
  <si>
    <t>Public Institutions Sector</t>
  </si>
  <si>
    <t>Shares</t>
  </si>
  <si>
    <t>Other shareholders (number)</t>
  </si>
  <si>
    <t>Estate planning and personal trust account administration</t>
  </si>
  <si>
    <t>Total Personal Trust Services</t>
  </si>
  <si>
    <t>Total Institutional Trust Services</t>
  </si>
  <si>
    <t>Telecommunications</t>
  </si>
  <si>
    <t>Donations</t>
  </si>
  <si>
    <t>1 Day -
1 M</t>
  </si>
  <si>
    <t>3 + - 6 M</t>
  </si>
  <si>
    <t>1+ - 3 M</t>
  </si>
  <si>
    <t>6 + - 1 Yr</t>
  </si>
  <si>
    <t>1 + - 2 Yr</t>
  </si>
  <si>
    <t>2 + - 3 Yr</t>
  </si>
  <si>
    <t>4 + - 5 Yr</t>
  </si>
  <si>
    <t>5 + - 7 Yr</t>
  </si>
  <si>
    <t>7 + Yr</t>
  </si>
  <si>
    <t>(a) TOTAL DE L'ACTIF</t>
  </si>
  <si>
    <t>Loans (1200)</t>
  </si>
  <si>
    <t>Subsidiaries, Associates
and Joint Ventures</t>
  </si>
  <si>
    <t>ASSETS</t>
  </si>
  <si>
    <t>(a) TOTAL ASSETS</t>
  </si>
  <si>
    <t>Receive Fixed</t>
  </si>
  <si>
    <t>Receive Floating</t>
  </si>
  <si>
    <t>Short</t>
  </si>
  <si>
    <t>Long</t>
  </si>
  <si>
    <t>(a) Calculate aggregate weighted average (%).</t>
  </si>
  <si>
    <t>(a) Calcul de la moyenne pondérée globale (%).</t>
  </si>
  <si>
    <t>(a) TOTAL DU PASSIF ET DE L'AVOIR</t>
  </si>
  <si>
    <t>LIABILITIES AND
SHAREHOLDERS’ EQUITY</t>
  </si>
  <si>
    <t>Derivative Financial Instruments (2200)</t>
  </si>
  <si>
    <t>Shareholders' Equity</t>
  </si>
  <si>
    <t>(a) TOTAL LIABILITIES AND EQUITY</t>
  </si>
  <si>
    <t>Pay Fixed</t>
  </si>
  <si>
    <t>Pay Floating</t>
  </si>
  <si>
    <t>1 - 29 Days</t>
  </si>
  <si>
    <t>30 - 59 Days</t>
  </si>
  <si>
    <t>60 - 89 Days</t>
  </si>
  <si>
    <t>90 Days and Over</t>
  </si>
  <si>
    <t>30 – 89 Days</t>
  </si>
  <si>
    <t>(a) Activité d'intermédiaire financier</t>
  </si>
  <si>
    <t>Contrat de devises</t>
  </si>
  <si>
    <t>Explication de la cote</t>
  </si>
  <si>
    <t>Plus de 7 ans</t>
  </si>
  <si>
    <t>Insensible aux taux d'intérêts</t>
  </si>
  <si>
    <t>(YYYY-MM-DD)</t>
  </si>
  <si>
    <t>Deposits and loans; estates, trusts and agencies - distribution by province/territory</t>
  </si>
  <si>
    <t>Champ obligatoire (Onglets Identification et Certification)</t>
  </si>
  <si>
    <t>Summary of collateral loans by amount</t>
  </si>
  <si>
    <r>
      <t>Investments i</t>
    </r>
    <r>
      <rPr>
        <sz val="11"/>
        <color rgb="FF000000"/>
        <rFont val="Arial"/>
        <family val="2"/>
      </rPr>
      <t>n associates and joint ventures</t>
    </r>
  </si>
  <si>
    <r>
      <t>Maturity</t>
    </r>
    <r>
      <rPr>
        <sz val="11"/>
        <color rgb="FF181818"/>
        <rFont val="Calibri"/>
        <family val="2"/>
        <scheme val="minor"/>
      </rPr>
      <t> of notio</t>
    </r>
    <r>
      <rPr>
        <sz val="11"/>
        <color rgb="FF0C0C0C"/>
        <rFont val="Calibri"/>
        <family val="2"/>
        <scheme val="minor"/>
      </rPr>
      <t>nal</t>
    </r>
    <r>
      <rPr>
        <sz val="11"/>
        <color rgb="FF000000"/>
        <rFont val="Calibri"/>
        <family val="2"/>
        <scheme val="minor"/>
      </rPr>
      <t> amounts </t>
    </r>
    <r>
      <rPr>
        <sz val="11"/>
        <color rgb="FF0C0C0C"/>
        <rFont val="Calibri"/>
        <family val="2"/>
        <scheme val="minor"/>
      </rPr>
      <t>of </t>
    </r>
    <r>
      <rPr>
        <sz val="11"/>
        <color rgb="FF181818"/>
        <rFont val="Calibri"/>
        <family val="2"/>
        <scheme val="minor"/>
      </rPr>
      <t>cre</t>
    </r>
    <r>
      <rPr>
        <sz val="11"/>
        <color rgb="FF242424"/>
        <rFont val="Calibri"/>
        <family val="2"/>
        <scheme val="minor"/>
      </rPr>
      <t>dit</t>
    </r>
  </si>
  <si>
    <r>
      <t>Derivative f</t>
    </r>
    <r>
      <rPr>
        <sz val="11"/>
        <color rgb="FF0C0C0C"/>
        <rFont val="Calibri"/>
        <family val="2"/>
        <scheme val="minor"/>
      </rPr>
      <t>inancial</t>
    </r>
    <r>
      <rPr>
        <sz val="11"/>
        <color rgb="FF000000"/>
        <rFont val="Calibri"/>
        <family val="2"/>
        <scheme val="minor"/>
      </rPr>
      <t> instruments credit rating</t>
    </r>
  </si>
  <si>
    <r>
      <t>Derivative financial instruments </t>
    </r>
    <r>
      <rPr>
        <sz val="11"/>
        <color rgb="FF000000"/>
        <rFont val="Calibri"/>
        <family val="2"/>
        <scheme val="minor"/>
      </rPr>
      <t>risk ex</t>
    </r>
    <r>
      <rPr>
        <sz val="11"/>
        <color rgb="FF0C0C0C"/>
        <rFont val="Calibri"/>
        <family val="2"/>
        <scheme val="minor"/>
      </rPr>
      <t>po</t>
    </r>
    <r>
      <rPr>
        <sz val="11"/>
        <color rgb="FF181818"/>
        <rFont val="Calibri"/>
        <family val="2"/>
        <scheme val="minor"/>
      </rPr>
      <t>su</t>
    </r>
    <r>
      <rPr>
        <sz val="11"/>
        <color rgb="FF0C0C0C"/>
        <rFont val="Calibri"/>
        <family val="2"/>
        <scheme val="minor"/>
      </rPr>
      <t>re</t>
    </r>
  </si>
  <si>
    <t>Other Comprehensive Income (Loss) (net of tax)</t>
  </si>
  <si>
    <t>DEMAND DEPOSITS - FOREIGN 
(Description)</t>
  </si>
  <si>
    <r>
      <t xml:space="preserve">DÉPÔTS À DEMANDE À L'ÉTRANGER 
</t>
    </r>
    <r>
      <rPr>
        <sz val="11"/>
        <rFont val="Calibri"/>
        <family val="2"/>
        <scheme val="minor"/>
      </rPr>
      <t>(Description)</t>
    </r>
  </si>
  <si>
    <t>FINANCIAL ASSETS AT FAIR VALUE THROUGH PROFIT OR LOSS</t>
  </si>
  <si>
    <t>Bonds issued or guaranteed by :</t>
  </si>
  <si>
    <t>Bonds and debentures</t>
  </si>
  <si>
    <t>De 1 jour à 1 mois</t>
  </si>
  <si>
    <t xml:space="preserve">3 M + - 6 M </t>
  </si>
  <si>
    <t>6 M + 
- 1 Yr</t>
  </si>
  <si>
    <t>LONG TERM</t>
  </si>
  <si>
    <t>TOTAL SECURITIES</t>
  </si>
  <si>
    <t>Other Ratings</t>
  </si>
  <si>
    <t>AAA à AA- ou l'équivalent</t>
  </si>
  <si>
    <t>A+ à A- ou l'équivalent</t>
  </si>
  <si>
    <t>BBB+ à BBB- ou l'équivalent</t>
  </si>
  <si>
    <t>BB+ à BB- ou l'équivalent</t>
  </si>
  <si>
    <t>B+ ou inférieure ou l'équivalent</t>
  </si>
  <si>
    <t>A-1, F-1, P-1, 
R-1 
or equivalent</t>
  </si>
  <si>
    <t>A-2, F2, P-2, 
R-2 
or equivalent</t>
  </si>
  <si>
    <t>A-3, F-3, P-3, 
R-3 
or equivalent</t>
  </si>
  <si>
    <t>AAA, AA+ à AA-
PFD-1, P-1 
ou l'équivalent</t>
  </si>
  <si>
    <t>A+ à A-, 
PFD-2, P-2 
ou l'équivalent</t>
  </si>
  <si>
    <t>BBB+ à BBB-,
PFD3, P-3 
ou l'équivalent</t>
  </si>
  <si>
    <t>BB+ à BB-, 
PFD4, P-4 
ou l'équivalent</t>
  </si>
  <si>
    <t>B+ ou inférieure,
PFD-5, P-5 
ou l'équivalent</t>
  </si>
  <si>
    <t>A-1, F-1, P-1, 
R-1 
ou l'équivalent</t>
  </si>
  <si>
    <t>A-2, F2, P-2, 
R-2 
ou l'équivalent</t>
  </si>
  <si>
    <t>A-3, F-3, P-3, 
R-3 
ou l'équivalent</t>
  </si>
  <si>
    <t>A+ à A-, 
PFDd-2, P-2 
ou l'équivalent</t>
  </si>
  <si>
    <t>BBB+ à BBB-,           PFD3, P-3 
ou l'équivalent</t>
  </si>
  <si>
    <t>1 + 
- 2 Yrs</t>
  </si>
  <si>
    <t>2 + 
- 3 Yrs</t>
  </si>
  <si>
    <t>3 + 
- 4 Yrs</t>
  </si>
  <si>
    <t>4 + 
- 5 Yrs</t>
  </si>
  <si>
    <t xml:space="preserve"> 5 + 
-7 Yrs</t>
  </si>
  <si>
    <t>Provisions Reversed/
Recoveries</t>
  </si>
  <si>
    <t>Condominiums</t>
  </si>
  <si>
    <t>Total - résidentiels</t>
  </si>
  <si>
    <t>Total - non résidentiels</t>
  </si>
  <si>
    <t>Prêts résidentiels - Assurés autres</t>
  </si>
  <si>
    <t>Non-Residential Mortgage Loans - Uninsured</t>
  </si>
  <si>
    <t>AMORTIZATION PERIOD 
(in years)</t>
  </si>
  <si>
    <t>PÉRIODE D'AMORTISSEMENT 
(nombre d'années)</t>
  </si>
  <si>
    <t>Non-Residential Mortgage 
Loans</t>
  </si>
  <si>
    <t>Food, Beverage and Tobacco</t>
  </si>
  <si>
    <t>Leather, Textile and Clothing</t>
  </si>
  <si>
    <t>TOTAL FINANCIAL INSTITUTIONS AND INSTITUTIONAL LOANS</t>
  </si>
  <si>
    <t>Weighted Average Rating</t>
  </si>
  <si>
    <t>Taux 
(%)</t>
  </si>
  <si>
    <t>Interest Rate
(%)</t>
  </si>
  <si>
    <t>Taux
(%)</t>
  </si>
  <si>
    <t>Original loan</t>
  </si>
  <si>
    <t>At Head Office</t>
  </si>
  <si>
    <t>At Branches</t>
  </si>
  <si>
    <t>Indicate the Rating Source:</t>
  </si>
  <si>
    <t>Total Financial Assets at Fair Value Through Profit or Loss</t>
  </si>
  <si>
    <t>Amount Recognized as an Asset</t>
  </si>
  <si>
    <t>Amount Recognized as a Liability</t>
  </si>
  <si>
    <t>Assets from Third Parties</t>
  </si>
  <si>
    <t>Collateral Sold or Repledged</t>
  </si>
  <si>
    <t>Unsold Portion or Reassigned as Collateral</t>
  </si>
  <si>
    <t>Leasing Contracts</t>
  </si>
  <si>
    <t>Number of Loans</t>
  </si>
  <si>
    <t>Gross Balance of Loans</t>
  </si>
  <si>
    <t>Arrears 90 Days and Over</t>
  </si>
  <si>
    <t>Total Provisions</t>
  </si>
  <si>
    <t>Net Loans</t>
  </si>
  <si>
    <t>Single Residential</t>
  </si>
  <si>
    <t>Multiple Dwellings</t>
  </si>
  <si>
    <t>Condominium Apartments</t>
  </si>
  <si>
    <t>Farm Properties</t>
  </si>
  <si>
    <t>Non-farm Properties</t>
  </si>
  <si>
    <t>Shopping Centres</t>
  </si>
  <si>
    <t xml:space="preserve"> Land Banking and Development</t>
  </si>
  <si>
    <t>Industrial Buildings</t>
  </si>
  <si>
    <t>Loans in Arrears</t>
  </si>
  <si>
    <t>No Ratio Provided</t>
  </si>
  <si>
    <t>Lines of Credit</t>
  </si>
  <si>
    <t>Credit Cards</t>
  </si>
  <si>
    <t>Car / Vehicle Loans</t>
  </si>
  <si>
    <t>Personal Loans</t>
  </si>
  <si>
    <t>Student Loans</t>
  </si>
  <si>
    <t>Purchased Loans</t>
  </si>
  <si>
    <t>Agriculture, Forestry, Fishing and Hunting</t>
  </si>
  <si>
    <t>Farming and Animal Production</t>
  </si>
  <si>
    <t>Mining, Quarrying and Oil and Gas Extraction</t>
  </si>
  <si>
    <t>Mining and Quarrying</t>
  </si>
  <si>
    <t>Oil and Gas Extraction</t>
  </si>
  <si>
    <t>Support Activities for Mining, and Oil and Gas Extraction</t>
  </si>
  <si>
    <t>Primary Metal and Fabricated Metal Products</t>
  </si>
  <si>
    <t>Transportation Equipment</t>
  </si>
  <si>
    <t>Petroleum and Coal Product Manufacturing</t>
  </si>
  <si>
    <t>Rubber, Plastics and Chemical Product</t>
  </si>
  <si>
    <t>Contractors and Developers</t>
  </si>
  <si>
    <t>Non-residential Building Construction</t>
  </si>
  <si>
    <t>Residential Building Construction</t>
  </si>
  <si>
    <t>Civil Engineering Construction</t>
  </si>
  <si>
    <t>Specialty Trade Contractors</t>
  </si>
  <si>
    <t>Real Estate, Rental and Leasing Services</t>
  </si>
  <si>
    <t>Rental and Leasing Services</t>
  </si>
  <si>
    <t>Lessors of Non-financial Intangible Assets</t>
  </si>
  <si>
    <t>Transportation and Warehousing</t>
  </si>
  <si>
    <t>Miscellaneous Store Retailers</t>
  </si>
  <si>
    <t>Other Services (except public administration)</t>
  </si>
  <si>
    <t>Other Funds and Financial Vehicles</t>
  </si>
  <si>
    <t>Insurance Carriers and Related Activities</t>
  </si>
  <si>
    <t>Pension Funds</t>
  </si>
  <si>
    <t>Securities, Commodity Contracts, and Other Financial Investments and Related Activities</t>
  </si>
  <si>
    <t>Credit Intermediation and Related Activities</t>
  </si>
  <si>
    <t>Monetary Authorities - Central Bank</t>
  </si>
  <si>
    <t>Loans in Arrears 90 Days and Over</t>
  </si>
  <si>
    <t>Type of Loan (01)</t>
  </si>
  <si>
    <t>Valuation *</t>
  </si>
  <si>
    <t>Évaluation *</t>
  </si>
  <si>
    <t>* Inscrire l'évaluation la plus récente (interne ou externe).</t>
  </si>
  <si>
    <t>* Provide the latest valuation of loan security (internal or external).</t>
  </si>
  <si>
    <t>TOTAL INVESTMENTS</t>
  </si>
  <si>
    <t>Equity</t>
  </si>
  <si>
    <t>Net Income for the Year</t>
  </si>
  <si>
    <t>Distributions Received</t>
  </si>
  <si>
    <t>DESIGNATED AS CASH FLOW HEDGES</t>
  </si>
  <si>
    <t>TOTAL DESIGNATED AS CASH FLOW HEDGES</t>
  </si>
  <si>
    <t>DESIGNATED FOR TRADING</t>
  </si>
  <si>
    <t>Options Sold</t>
  </si>
  <si>
    <t>Options Purchased</t>
  </si>
  <si>
    <t>TOTAL DESIGNATED FOR TRADING</t>
  </si>
  <si>
    <t>Notional Amount</t>
  </si>
  <si>
    <t>CATEGORY</t>
  </si>
  <si>
    <t>Forward Rate Agreements</t>
  </si>
  <si>
    <t>TOTAL NOTIONAL AMOUNTS</t>
  </si>
  <si>
    <t>1 + - 3 Yrs.</t>
  </si>
  <si>
    <t>Derivative Instruments Traded via Clearing House</t>
  </si>
  <si>
    <t>Over-the-counter contracts</t>
  </si>
  <si>
    <t>CREDIT RATING</t>
  </si>
  <si>
    <t>Credit Equivalent Amount</t>
  </si>
  <si>
    <t>Replacement Value</t>
  </si>
  <si>
    <t>Risk-Weighted Balance</t>
  </si>
  <si>
    <t>Real Estate Type</t>
  </si>
  <si>
    <t>Net Book Value End of Year</t>
  </si>
  <si>
    <t>Depreciation</t>
  </si>
  <si>
    <t>Net Book Value at Beginning of Year</t>
  </si>
  <si>
    <t>Décomptabi-lisation</t>
  </si>
  <si>
    <t>Appraisal</t>
  </si>
  <si>
    <t>Appraisal </t>
  </si>
  <si>
    <t>Appraisal Date (YYYY-MM-DD)</t>
  </si>
  <si>
    <t>% Owership</t>
  </si>
  <si>
    <t>Leasehold improvements</t>
  </si>
  <si>
    <t>Disposal /Write-down</t>
  </si>
  <si>
    <t>Income (Loss) - Statement of Income</t>
  </si>
  <si>
    <t>Net Balance at End of Year</t>
  </si>
  <si>
    <t>Impairment</t>
  </si>
  <si>
    <t>Software Purchased</t>
  </si>
  <si>
    <t>Demand</t>
  </si>
  <si>
    <t>Fixed-term &lt; 1 year</t>
  </si>
  <si>
    <t>Fixed-term  &gt;= 1 year to &lt; 3 years</t>
  </si>
  <si>
    <t>Fixed-term  &gt;= 3 years to &lt;= 5 years</t>
  </si>
  <si>
    <t>PROPERTY AND EQUIPMENT</t>
  </si>
  <si>
    <t xml:space="preserve">TOTAL - DEPOSITS - INDIVIDUALS </t>
  </si>
  <si>
    <t>Total Commercial Sector</t>
  </si>
  <si>
    <t>Total Industrial Sector</t>
  </si>
  <si>
    <t>Total Agricultural Sector</t>
  </si>
  <si>
    <t>Total Forestry Sector</t>
  </si>
  <si>
    <t>Total Public Institutions Sector</t>
  </si>
  <si>
    <t>Other sectors</t>
  </si>
  <si>
    <t>Number of Shares</t>
  </si>
  <si>
    <t>3 + - 4 Yr</t>
  </si>
  <si>
    <t>0 à 100</t>
  </si>
  <si>
    <t>0 to 100</t>
  </si>
  <si>
    <t>Prêts de titres</t>
  </si>
  <si>
    <t>Securities Lending</t>
  </si>
  <si>
    <t>ÉTAT CONSOLIDÉ DU RÉSULTAT GLOBAL</t>
  </si>
  <si>
    <t>CONSOLIDATED COMPREHENSIVE INCOME</t>
  </si>
  <si>
    <t xml:space="preserve">COURT TERME
(Description)
</t>
  </si>
  <si>
    <t xml:space="preserve">SHORT TERM
(Description)
</t>
  </si>
  <si>
    <t xml:space="preserve">LONG TERME
(Description)
</t>
  </si>
  <si>
    <t xml:space="preserve">LONG TERM
(Description)
</t>
  </si>
  <si>
    <t>Solde au début de l'exercice précédent</t>
  </si>
  <si>
    <t>Incidence des changements de méthodes comptables</t>
  </si>
  <si>
    <t>Solde au début de l'exercice précédent retraité</t>
  </si>
  <si>
    <t>Total du résultat global de l'exercice précédent</t>
  </si>
  <si>
    <t>Variations nettes du capital-actions</t>
  </si>
  <si>
    <t>Frais d'émission de capital-actions</t>
  </si>
  <si>
    <t>Share Issue Costs</t>
  </si>
  <si>
    <t>Prélèvements sur /(virements aux) bénéfices non répartis</t>
  </si>
  <si>
    <t>Transfers from (to) Retained Earnings</t>
  </si>
  <si>
    <t>Dividendes</t>
  </si>
  <si>
    <t>Dividends</t>
  </si>
  <si>
    <t>Effet des acquisitions</t>
  </si>
  <si>
    <t>Business Combination Impact</t>
  </si>
  <si>
    <t>Solde à la fin de l'exercice précédent</t>
  </si>
  <si>
    <t>Balance at End of Prior Year</t>
  </si>
  <si>
    <t>Solde au début de l'exercice courant</t>
  </si>
  <si>
    <t>Solde au début de l'exercice courant retraité</t>
  </si>
  <si>
    <t>Total du résultat global de l'exercice courant</t>
  </si>
  <si>
    <t>Solde à la fin de l'exercice courant</t>
  </si>
  <si>
    <t>Balance at End of Current Year</t>
  </si>
  <si>
    <t xml:space="preserve">
Surplus d'apports</t>
  </si>
  <si>
    <t>Instruments de couverture de flux de trésorerie</t>
  </si>
  <si>
    <t>Capitaux propres - Part revenant au Groupe</t>
  </si>
  <si>
    <t>Total de l'avoir des actionnaires</t>
  </si>
  <si>
    <t xml:space="preserve">Montant nominal de </t>
  </si>
  <si>
    <t>021</t>
  </si>
  <si>
    <t>031</t>
  </si>
  <si>
    <t>041</t>
  </si>
  <si>
    <t>051</t>
  </si>
  <si>
    <t>061</t>
  </si>
  <si>
    <t>111</t>
  </si>
  <si>
    <t>121</t>
  </si>
  <si>
    <t>131</t>
  </si>
  <si>
    <t>141</t>
  </si>
  <si>
    <t>151</t>
  </si>
  <si>
    <t>161</t>
  </si>
  <si>
    <t>171</t>
  </si>
  <si>
    <t>181</t>
  </si>
  <si>
    <t>191</t>
  </si>
  <si>
    <t>201</t>
  </si>
  <si>
    <t>311</t>
  </si>
  <si>
    <t>321</t>
  </si>
  <si>
    <t>331</t>
  </si>
  <si>
    <t>341</t>
  </si>
  <si>
    <t>R#</t>
  </si>
  <si>
    <t>Val obtenue</t>
  </si>
  <si>
    <t>Val comparative</t>
  </si>
  <si>
    <t>Résultat</t>
  </si>
  <si>
    <t>Niveau (A|E)</t>
  </si>
  <si>
    <t>Message FR</t>
  </si>
  <si>
    <t>Message EN</t>
  </si>
  <si>
    <t>_P100199902=_P100299902</t>
  </si>
  <si>
    <t>_P100100002=_P100039902</t>
  </si>
  <si>
    <t>_P100112001=_P110001015+_P110002015+_P110003015+_P110021015+_P110022015+_P110023015+_P110041015+_P110042015+_P110043015+_P110061015+_P110062015+_P110063015</t>
  </si>
  <si>
    <t>_P100113001=_P110004015+_P110024015+_P110044015+_P110064015</t>
  </si>
  <si>
    <t>_P100114001=_P110005015+_P110025015+_P110045015+_P110065015</t>
  </si>
  <si>
    <t>_P100115001=_P110006015+_P110026015+_P110046015+_P110066015</t>
  </si>
  <si>
    <t>_P100116001=_P110007015+_P110008015+_P110009015+_P110010015+_P110027015+_P110028015+_P110029015+_P110030015+_P110047015+_P110048015+_P110049015+_P110050015+_P110067015+_P110068015+_P110069015+_P110070015</t>
  </si>
  <si>
    <t>_P100117001=_P110011015+_P110031015+_P110051015+_P110071015</t>
  </si>
  <si>
    <t>_P100118001=_P110012015+_P110032015+_P110052015+_P110072015</t>
  </si>
  <si>
    <t>_P100161002=_P161069902</t>
  </si>
  <si>
    <t>_P100150002=_P150019906</t>
  </si>
  <si>
    <t>_P100162001=_P163019908</t>
  </si>
  <si>
    <t>_P100162501=_P162529910</t>
  </si>
  <si>
    <t>_P100163001=_P163029908</t>
  </si>
  <si>
    <t>_P100163501=_P163509907</t>
  </si>
  <si>
    <t>_P100164001=_P164029918</t>
  </si>
  <si>
    <t>_P100220002=_P161069903</t>
  </si>
  <si>
    <t>_P100269202=_P500539902</t>
  </si>
  <si>
    <t>_P100100002=_P405001014</t>
  </si>
  <si>
    <t>_P100119902=_P405002014</t>
  </si>
  <si>
    <t>_P100129902=_P405003014</t>
  </si>
  <si>
    <t>_P100161002=_P405005014</t>
  </si>
  <si>
    <t>_P100209902=_P405015014</t>
  </si>
  <si>
    <t>_P100219902=_P405016014</t>
  </si>
  <si>
    <t>_P100220002=_P405017014</t>
  </si>
  <si>
    <t>_P100240002=_P405018014</t>
  </si>
  <si>
    <t>_P100289902=_P405020014</t>
  </si>
  <si>
    <t>_P100268002+_P100269202+_P100252002=_P268039904+_P268049904</t>
  </si>
  <si>
    <t>_P300376501=_P376539902</t>
  </si>
  <si>
    <t>_P400499902=_P500524011</t>
  </si>
  <si>
    <t>_P500539911=_P100289902</t>
  </si>
  <si>
    <t>_P500539901+_P500539902+_P100252002=_P268039904+_P268049904</t>
  </si>
  <si>
    <t>_P500524004=_P300399902</t>
  </si>
  <si>
    <t>_P500524008=_P400460002</t>
  </si>
  <si>
    <t>_P120004008=_P124019901</t>
  </si>
  <si>
    <t>_P120005008=_P125039902</t>
  </si>
  <si>
    <t>_P120006008=_P126009903</t>
  </si>
  <si>
    <t>_P120007008=_P127009903</t>
  </si>
  <si>
    <t>_P120008008=_P128029902</t>
  </si>
  <si>
    <t>_P120019904=_P129619904</t>
  </si>
  <si>
    <t>_P120019908=_P129619902</t>
  </si>
  <si>
    <t>_P120001007=_P121009905+_P121009907</t>
  </si>
  <si>
    <t>_P120001008=_P121009903</t>
  </si>
  <si>
    <t>_P120002007=_P121039912+_P121039914</t>
  </si>
  <si>
    <t>_P120002008=_P121039910</t>
  </si>
  <si>
    <t>_P120003007=_P121019905+_P121019907+_P121049912+_P121049914</t>
  </si>
  <si>
    <t>_P120003008=_P121019903+_P121049910</t>
  </si>
  <si>
    <t>_P120004003=_P124019901+_P124019906</t>
  </si>
  <si>
    <t>_P120004004=_P124019905</t>
  </si>
  <si>
    <t>_P120004007=_P124019906</t>
  </si>
  <si>
    <t>_P120005003=_P125039902+_P125039908</t>
  </si>
  <si>
    <t>_P120005004=_P125039906</t>
  </si>
  <si>
    <t>_P120005007=_P125039908</t>
  </si>
  <si>
    <t>_P120006002=_P126009902</t>
  </si>
  <si>
    <t>_P120007002=_P127009902</t>
  </si>
  <si>
    <t>_P120008003=_P128029902+_P128029907</t>
  </si>
  <si>
    <t>_P120008004=_P128029906</t>
  </si>
  <si>
    <t>_P120008007=_P128029907</t>
  </si>
  <si>
    <t>_P120009002=_P121089916</t>
  </si>
  <si>
    <t>_P120009003=_P121089917+_P121089918</t>
  </si>
  <si>
    <t>_P120009007=_P121089918</t>
  </si>
  <si>
    <t>_P120009008=_P121089917</t>
  </si>
  <si>
    <t>_P120010003=_P129019901+_P129019906</t>
  </si>
  <si>
    <t>_P120010004=_P129019905</t>
  </si>
  <si>
    <t>_P120010007=_P129019906</t>
  </si>
  <si>
    <t>_P120010008=_P129019901</t>
  </si>
  <si>
    <t>_P404519914=_P406019908</t>
  </si>
  <si>
    <t>_P406019902=_P2000199902</t>
  </si>
  <si>
    <t>_P406019904=_P120001008+_P120002008+_P120003008</t>
  </si>
  <si>
    <t>_P406019905=_P120004008+_P120005008+_P120006008+_P120007008+_P120008008+_P120009008+_P120010008</t>
  </si>
  <si>
    <t>_P406019906=_P300354502</t>
  </si>
  <si>
    <t>_P406019907=_P351029902</t>
  </si>
  <si>
    <t>_P408001001=_P300319902</t>
  </si>
  <si>
    <t>_P408002001=_P300330002</t>
  </si>
  <si>
    <t>_P408003001=_P300332502</t>
  </si>
  <si>
    <t>_P408004001=_P300355002</t>
  </si>
  <si>
    <t>_P408005001=_P300339902</t>
  </si>
  <si>
    <t>_P408006001=_P300355502</t>
  </si>
  <si>
    <t>_P408007001=_P300345002</t>
  </si>
  <si>
    <t>_P408012002=_P100209902</t>
  </si>
  <si>
    <t>_P408019001=_P406019906</t>
  </si>
  <si>
    <t>_P1210.209902=_P121009903</t>
  </si>
  <si>
    <t>_P1210.209903=_P121039910</t>
  </si>
  <si>
    <t>_P1210.209904=_P121019903+_P121049910</t>
  </si>
  <si>
    <t>_P1210.219902=_P121009903</t>
  </si>
  <si>
    <t>_P1210.219903=_P121039910</t>
  </si>
  <si>
    <t>_P1210.219904=_P121019903+_P121049910</t>
  </si>
  <si>
    <t>_P1210.229902=_P121009903</t>
  </si>
  <si>
    <t>_P1210.229903=_P121039910</t>
  </si>
  <si>
    <t>_P1210.239902=_P121009903</t>
  </si>
  <si>
    <t>_P1210.239903=_P121039910</t>
  </si>
  <si>
    <t>_P2000199902=_P2000.109903</t>
  </si>
  <si>
    <t>_P2000199901=_P2000.109902</t>
  </si>
  <si>
    <t>_P408012003=_P406006002</t>
  </si>
  <si>
    <t>_P100119002=_P119019902</t>
  </si>
  <si>
    <t>_P110001015+_P110021015+_P110041015+_P110061015=_P1100.101006+_P1100.121013</t>
  </si>
  <si>
    <t>_P110002015+_P110022015+_P110042015+_P110062015=_P1100.102006+_P1100.122013</t>
  </si>
  <si>
    <t>_P110003015+_P110023015+_P110043015+_P110063015=_P1100.103006+_P1100.123013</t>
  </si>
  <si>
    <t>_P110004015+_P110024015+_P110044015+_P110064015=_P1100.104006+_P1100.124013</t>
  </si>
  <si>
    <t>_P110005015+_P110025015+_P110045015+_P110065015=_P1100.105006+_P1100.125013</t>
  </si>
  <si>
    <t>_P110006015+_P110026015+_P110046015+_P110066015=_P1100.106006+_P1100.126013</t>
  </si>
  <si>
    <t>_P110007015+_P110027015+_P110047015+_P110067015=_P1100.107006+_P1100.127013</t>
  </si>
  <si>
    <t>_P110008015+_P110028015+_P110048015+_P110068015=_P1100.108006+_P1100.128013</t>
  </si>
  <si>
    <t>_P110009015+_P110029015+_P110049015+_P110069015=_P1100.109006+_P1100.129013</t>
  </si>
  <si>
    <t>_P110010015+_P110030015+_P110050015+_P110070015=_P1100.110006+_P1100.130013</t>
  </si>
  <si>
    <t>_P110011015+_P110031015+_P110051015+_P110071015=_P1100.111006+_P1100.131013</t>
  </si>
  <si>
    <t>_P110012015+_P110032015+_P110052015+_P110072015=_P1100.112006+_P1100.132013</t>
  </si>
  <si>
    <t>_P120004002=_P1240.109902</t>
  </si>
  <si>
    <t>_P120005002=_P1250.109902</t>
  </si>
  <si>
    <t>_P120008002=_P1280.109902</t>
  </si>
  <si>
    <t>_P124019901=_P1240.109903</t>
  </si>
  <si>
    <t>_P125039902=_P1250.109903</t>
  </si>
  <si>
    <t>_P128029902=_P1280.109903</t>
  </si>
  <si>
    <t>_P161069901=_P1610.139905</t>
  </si>
  <si>
    <t>_P161069901=_P1610.369901</t>
  </si>
  <si>
    <t>_P405004014=_P100149902+_P100150002</t>
  </si>
  <si>
    <t>_P405006014=_P100162902+_P100169902+_P100119002+_P100170002</t>
  </si>
  <si>
    <t>_P405019014=_P100233902+_P100239902+_P100252002+_P100253002</t>
  </si>
  <si>
    <t>_P1100.301010=_P110001014+_P110021014+_P110041014+_P110061014</t>
  </si>
  <si>
    <t>_P1100.302010=_P110002014+_P110022014+_P110042014+_P110062014</t>
  </si>
  <si>
    <t>_P1100.303010=_P110003014+_P110023014+_P110043014+_P110063014</t>
  </si>
  <si>
    <t>_P1100.304010=_P110004014+_P110024014+_P110044014+_P110064014</t>
  </si>
  <si>
    <t>_P1100.305010=_P110005014+_P110025014+_P110045014+_P110065014</t>
  </si>
  <si>
    <t>_P1100.306010=_P110006014+_P110026014+_P110046014+_P110066014</t>
  </si>
  <si>
    <t>_P1100.307010=_P110007014+_P110027014+_P110047014+_P110067014</t>
  </si>
  <si>
    <t>_P1100.308010=_P110008014+_P110028014+_P110048014+_P110068014</t>
  </si>
  <si>
    <t>_P1100.309010=_P110009014+_P110029014+_P110049014+_P110069014</t>
  </si>
  <si>
    <t>_P1100.310010=_P110010014+_P110030014+_P110050014+_P110070014</t>
  </si>
  <si>
    <t>_P1100.311010=_P110011014+_P110031014+_P110051014+_P110071014</t>
  </si>
  <si>
    <t>_P1100.312010=_P110012014+_P110032014+_P110052014+_P110072014</t>
  </si>
  <si>
    <t>_P1210.109908=_P120001008+_P120002008+_P120003008</t>
  </si>
  <si>
    <t>Non-Subordinated Debt</t>
  </si>
  <si>
    <t>Other Non-Subordinated Debt</t>
  </si>
  <si>
    <t>E</t>
  </si>
  <si>
    <t>Total de l'actif = Total du passif &amp; capitaux pour l'exercice courant</t>
  </si>
  <si>
    <t>Total Assets = Total Liabilities and Shareholder's Equity</t>
  </si>
  <si>
    <t>Total de trésorerie et dépôts auprès d'institutions financières présenté au bilan et à l'annexe 1000</t>
  </si>
  <si>
    <t>Cash and deposits in financial institutions reported on Schedules 100 and 1000</t>
  </si>
  <si>
    <t>Obligations gouvernementales, fédérales, provinciales et municipales présentées au bilan et à l'annexe 1100</t>
  </si>
  <si>
    <t>Government Bonds and Debentures – Federal, Provincial and Municipal reported on Schedules 100 and 1100</t>
  </si>
  <si>
    <t>Obligations gouvernementales étrangères présentées au bilan et à l'annexe 1100</t>
  </si>
  <si>
    <t>Foreign Government Bonds and Debentures reported on Schedules 100 and 1100</t>
  </si>
  <si>
    <t>Obligations sociétés canadiennes présentées au bilan et à l'annexe 1100</t>
  </si>
  <si>
    <t>Canadian Corporate Bonds and Debentures reported on Schedules 100 and 1100</t>
  </si>
  <si>
    <t>Obligations sociétés étrangères présentées au bilan et à l'annexe 1100</t>
  </si>
  <si>
    <t>Foreign Corporate Bonds and Debentures reported on Schedules 100 and 1100</t>
  </si>
  <si>
    <t>Actions ordinaires et privilégiées, canadiennes et étrangères  présentées au bilan et à l'annexe 1100</t>
  </si>
  <si>
    <t>Common and Preferred Shares reported on Schedules 100 and 1100</t>
  </si>
  <si>
    <t>Titres adossés à des créances  présentés au bilan et à l'annexe 1100</t>
  </si>
  <si>
    <t>Asset-backed Securities reported on Schedules 100 and 1100</t>
  </si>
  <si>
    <t>Autres placements  présentés au bilan et à l'annexe 1100</t>
  </si>
  <si>
    <t>Other Investments reported on Schedules 100 and 1100</t>
  </si>
  <si>
    <t>Valeurs mobilières empruntées ou acquises
en vertu de convention de revente (prise en pension)  présentées au bilan et à l'annexe 1190</t>
  </si>
  <si>
    <t>Securities borrowed or purchased under Reverse Repurchase Agreements  reported on Schedules 100 and 1190</t>
  </si>
  <si>
    <t>Instruments financiers dérivés (actif) présentés au bilan et à l'annexe 1610 présentés au bilan et à l'annexe 1610</t>
  </si>
  <si>
    <t>Derivative Financial Instruments (Assets) reported on Schedules 100 and 1610</t>
  </si>
  <si>
    <t>Participations dans des entreprises associées et des coentreprises présentées au bilan et à l'annexe 1500</t>
  </si>
  <si>
    <t>Investments in Associates and Joint Ventures reported on Schedules 100 and 1500</t>
  </si>
  <si>
    <t>Immeubles à l'usage de la société présentés au bilan et à l'annexe 1630</t>
  </si>
  <si>
    <t>Own Use Property reported on Schedules 100 and 1630</t>
  </si>
  <si>
    <t>Immeubles de placement présentés au bilan et à l'annexe 1625</t>
  </si>
  <si>
    <t>Investment Properties reported on Schedules 100 and 1625</t>
  </si>
  <si>
    <t>Immobilisations corporelles présentées au bilan et à l'annexe 1630</t>
  </si>
  <si>
    <t>Property and Equipment reported on Schedules 100 and 1630</t>
  </si>
  <si>
    <t>Goodwill présenté au bilan et à l'annexe 1635</t>
  </si>
  <si>
    <t>Goodwill reported on Schedules 100 and 1635</t>
  </si>
  <si>
    <t>Immobilisations incorporelles présentées au bilan et à l'annexe 1640</t>
  </si>
  <si>
    <t>Intangible Assets reported on Schedules 100 and 1640</t>
  </si>
  <si>
    <t>Instruments financiers dérivés (passif) présentés au bilan et à l'annexe 1610</t>
  </si>
  <si>
    <t>Derivative Financial Instruments (Liabilities) reported on Schedules 100 and 1610</t>
  </si>
  <si>
    <t>Actions privilégiées présentées au bilan et à l'annexe 500</t>
  </si>
  <si>
    <t>Preferred Shares reported on Schedules 100 and 500</t>
  </si>
  <si>
    <t>Trésorerie et dépôts auprès d'institutions financières présentés aux annexes 100 et 4050</t>
  </si>
  <si>
    <t>Cash and deposits in financial institutions reported on Schedules 100 and 4050</t>
  </si>
  <si>
    <t>Valeurs mobilières présentées aux annexes 100 et 4050</t>
  </si>
  <si>
    <t>Total Securities reported on Schedules 100 and 4050</t>
  </si>
  <si>
    <t>Prêts présentés aux annexes 100 et 4050</t>
  </si>
  <si>
    <t>Loans (Assets) reported on Schedules 100 and 4050</t>
  </si>
  <si>
    <t>Filiales, entreprises associées et coentreprises présentées aux annexes 100 et 4050</t>
  </si>
  <si>
    <t>Investments in Subsidiaries, Associates and Joint Ventures reported on Schedules 100 and 4050</t>
  </si>
  <si>
    <t>Instruments financiers dérivés (actif) présentés aux annexes 100 et 4050</t>
  </si>
  <si>
    <t>Derivative Financial Instruments (Assets) reported on Schedules 100 and 4050</t>
  </si>
  <si>
    <t>Autres éléments d'actif présentés aux annexes 100 et 4050</t>
  </si>
  <si>
    <t xml:space="preserve">Total Other Assets reported on Schedules 100 and 4050
</t>
  </si>
  <si>
    <t>Dépôts passif présentés aux annexes 100 et 4050</t>
  </si>
  <si>
    <t>Deposits (Liabilities) reported on Schedules 100 and 4050</t>
  </si>
  <si>
    <t>Emprunts présentés aux annexes 100 et 4050</t>
  </si>
  <si>
    <t>Loans (Liabilities) reported on Schedules 100 and 4050</t>
  </si>
  <si>
    <t>Instruments financiers dérivés (passif) présentés aux annexes 100 et 4050</t>
  </si>
  <si>
    <t>Derivative Financial Instruments (Liabilities) reported on Schedules 100 and 4050</t>
  </si>
  <si>
    <t>Obligations subordonnées présentées aux annexes 100 et 4050</t>
  </si>
  <si>
    <t>Subordinated Debt reported on Schedules 100 and 4050</t>
  </si>
  <si>
    <t>Autres éléments de passif présentés aux annexes 100 et 4050</t>
  </si>
  <si>
    <t>Other Liabilities reported on Schedules 100 and 4050</t>
  </si>
  <si>
    <t>Avoir des actionnaires présenté aux annexes 100 et 4050</t>
  </si>
  <si>
    <t>Shareholder's Equity reported on Schedules 100 and 4050</t>
  </si>
  <si>
    <t>Capital-actions ordinaire, capital-actions privilégié et actions privilégiées rachetables présentés aux annexes 100 et 2680</t>
  </si>
  <si>
    <t>Common Shares, Total Preferred Shares (Equity) and Redeemable Preferred Shares (Liabilities) reported on Schedules 100 and 2680</t>
  </si>
  <si>
    <t>Autres dépenses excluant les dépenses d'intérêts présentées aux annexes 300 et 3765</t>
  </si>
  <si>
    <t>Total Non-Interest Expenses reported on Schedules 300 and 3765</t>
  </si>
  <si>
    <t>Résultat global de l'exercice courant présenté aux annexes 400 et 500</t>
  </si>
  <si>
    <t>Total Comprehensive Income (Loss) reported on Schedules 400 and 500</t>
  </si>
  <si>
    <t>Solde à la fin de l'exercice de l'avoir des actionnaires présenté aux annexes 500 et 100</t>
  </si>
  <si>
    <t>Total Shareholders' Equity reported on Schedules 500 and 100</t>
  </si>
  <si>
    <t>Capital-actions émis et versé, capital-actions  émis et non versé et actions privilégiées rachetables présentés aux annexes 100, 500 et 2680</t>
  </si>
  <si>
    <t>Capital Stock (Issued and paid up), Capital Stock (Issued but Non Paid) and Reedeemable Preferred Shares (Liabilities) reported on Schedules 100, 500 and 2680</t>
  </si>
  <si>
    <t>Bénéfice net (perte) présenté aux annexes 500 et 300</t>
  </si>
  <si>
    <t>Net Income (Loss) reported on Schedules 500 and 300</t>
  </si>
  <si>
    <t>Autres éléments du résultat global de l'exercice courant présentés aux annexes 500 et 400</t>
  </si>
  <si>
    <t>Total Other Comprehensive Income (Loss)  reported on Schedules 500 and 400</t>
  </si>
  <si>
    <t>Créances émises ou garanties par le gouvernement fédéral présentées aux annexes 1100 et 1100.1</t>
  </si>
  <si>
    <t>Bonds Issued or Guaranteed by the Federal Government reported on Schedules 1100 and 1100.1</t>
  </si>
  <si>
    <t>Créances émises ou garanties par le gouvernement provincial présentées aux annexes 1100 et 1100.1</t>
  </si>
  <si>
    <t>Bonds Issued or Guaranteed by a Provincial Government reported on Schedules 1100 and 1100.1</t>
  </si>
  <si>
    <t>Créances émises ou garanties par les municipalités, administrations publiques, commissions scolaires présentées aux annexes 1100 et 1100.1</t>
  </si>
  <si>
    <t>Bonds Issued or Guaranteed by Municipalities, Public Administrations, School Boards  reported on Schedules 1100 and 1100.1</t>
  </si>
  <si>
    <t>Créances émises ou garanties par les administrations publiques à l'étranger présentées aux annexes 1100 et 1100.1</t>
  </si>
  <si>
    <t>Bonds Issued or Guaranteed by Foreign Public Administrations reported on Schedules 1100 and 1100.1</t>
  </si>
  <si>
    <t>Créances émises ou garanties par des sociétés canadiennes présentées aux annexes 1100 et 1100.1</t>
  </si>
  <si>
    <t>Bonds Issued or Guaranteed by Canadian Companies reported on Schedules 1100 and 1100.1</t>
  </si>
  <si>
    <t>Créances émises ou garanties par les sociétés étrangères présentées aux annexes 1100 et 1100.1</t>
  </si>
  <si>
    <t>Bonds Issued or Guaranteed by Foreign Companies reported on Schedules 1100 and 1100.1</t>
  </si>
  <si>
    <t>Actions ordinaires canadiennes présentées aux annexes 1100 et 1100.1</t>
  </si>
  <si>
    <t>Canadian Common Shares reported on Schedules 1100 and 1100.1</t>
  </si>
  <si>
    <t>Actions ordinaires étrangères présentées aux annexes 1100 et 1100.1</t>
  </si>
  <si>
    <t>Foreign Common Shares reported on Schedules 1100 and 1100.1</t>
  </si>
  <si>
    <t>Actions privilégiées canadiennes présentées aux annexes 1100 et 1100.1</t>
  </si>
  <si>
    <t>Canadian Preferred Shares reported on Schedules 1100 and 1100.1</t>
  </si>
  <si>
    <t>Actions privilégiées étrangères présentées aux annexes 1100 et 1100.1</t>
  </si>
  <si>
    <t>Foreign Preferred Shares reported on Schedules 1100 and 1100.1</t>
  </si>
  <si>
    <t>Titres adossés à des créances présentés aux annexes 1100 et 1100.1</t>
  </si>
  <si>
    <t>Asset-backed Securities reported on Schedules 1100 and 1100.1</t>
  </si>
  <si>
    <t>Autres placements présentés aux annexes 1100 et 1100.1</t>
  </si>
  <si>
    <t>Other Investments reported on Schedules 1100 and 1100.1</t>
  </si>
  <si>
    <t>Prêts résidentiels assurés NETS, prêts résidentiels non assurés NETS et prêts non résidentiels NETS présentés aux annexes 1210.1 et 1200</t>
  </si>
  <si>
    <t>Net CMHC Insured Residential Mortgage Loans, Net Uninsured Residential Mortgage Loans, Net Non-Residential Mortgage Loans reported on Schedules 1210.1 and 1200</t>
  </si>
  <si>
    <t>Prêts Consommation NETS présentés aux annexes 1200 et 1240</t>
  </si>
  <si>
    <t>Net Consumer Loans reported on Schedules 1200 and 1240</t>
  </si>
  <si>
    <t>Total des prêts aux entreprises NET présenté aux annexes 1200 et 1250</t>
  </si>
  <si>
    <t>Net Commercial Loans reported on Schedules 1200 and 1250</t>
  </si>
  <si>
    <t>Prêts Crédit-bail NETS présentés aux annexes 1200 et 1260</t>
  </si>
  <si>
    <t>Net Leasing Contracts reported on Schedules 1200 and 1260</t>
  </si>
  <si>
    <t>Prêts Nantissement NETS présentés aux annexes 1200 et 1270</t>
  </si>
  <si>
    <t>Net Collateral Loans reported on Schedules 1200 and 1270</t>
  </si>
  <si>
    <t>Prêts Institutions financières et administration publiques NETS présentés aux annexes 1200 et 1280</t>
  </si>
  <si>
    <t>Net Financial Institutions and Institutional Loans reported on Schedules 1200 and 1280</t>
  </si>
  <si>
    <t>Prêts en retard plus de 90 jours présentés aux annexes 1200 et 1296</t>
  </si>
  <si>
    <t>Loans in Arrears 90 Days and Over reported on Schedules 1200 and 1296</t>
  </si>
  <si>
    <t>Total des prêts présentés aux annexes 1200 et 1296</t>
  </si>
  <si>
    <t>Total Loans reported on Schedules 1200 and 1296</t>
  </si>
  <si>
    <t>Provision - prêts hypothécaires résidentiels assurés présentée aux annexes 1200 et 1210</t>
  </si>
  <si>
    <t>Provision : Insured Residential Mortgage Loans reported on Schedules 1200 and 1210</t>
  </si>
  <si>
    <t>Prêts hypothécaires résidentiels assurés NETS présentés aux annexes 1200 et 1210</t>
  </si>
  <si>
    <t>Net Insured Residential Mortgage Loans reported on Schedules 1200 and 1210</t>
  </si>
  <si>
    <t>Provision - prêts hypothécaires résidentiels non assurés présentés aux annexes 1200 et 1210</t>
  </si>
  <si>
    <t>Provision: Uninsured Residential Mortgage Loans reported on Schedules 1200 and 1210</t>
  </si>
  <si>
    <t>Prêts hypothécaires résidentiels non assurés NETS présentés aux annexes 1200 et 1210</t>
  </si>
  <si>
    <t>Net Uninsured Residential Mortgage Loans reported on Schedules 1200 and 1210</t>
  </si>
  <si>
    <t>Provision - prêts hypothécaires non résidentiels présentés aux annexes 1200 et 1210</t>
  </si>
  <si>
    <t>Provision:  Non-Residential Mortgage Loans reported on Schedules 1200 and 1210</t>
  </si>
  <si>
    <t>Prêts hypothécaires non résidentiels NETS présentés aux annexes 1200 et 1210</t>
  </si>
  <si>
    <t>Net Non-Residential Mortgage Loans reported on Schedules 1200 and 1210</t>
  </si>
  <si>
    <t>Prêts à la consommation (nombre) présentés aux annexes 1200 et 1240.1</t>
  </si>
  <si>
    <t>Number of Consumer Loans reported on Schedules 1200 and 1240.1</t>
  </si>
  <si>
    <t>Prêts à la consommation bruts présentés aux annexes 1200 et 1240</t>
  </si>
  <si>
    <t>Gross Consumer Loans reported on Schedules 1200 and 1240</t>
  </si>
  <si>
    <t>Prêts à la consommation (retards 90 jours +) présentés aux annexes 1200 et 1240</t>
  </si>
  <si>
    <t>Consumer Loans in arrears (90 days +) reported on Schedules 1200 and 1240</t>
  </si>
  <si>
    <t>Provision prêts à la consommation présentée aux annexes 1200 et 1240</t>
  </si>
  <si>
    <t xml:space="preserve">Provision: Consumer Loans reported on Schedules 1200 and 1240 </t>
  </si>
  <si>
    <t>Total des prêts aux entreprises (nombre) présentés aux annexes 1200 et 1250.1</t>
  </si>
  <si>
    <t>Number of Commercial Loans reported on Schedules 1200 and 1250.1</t>
  </si>
  <si>
    <t>Total des prêts aux entreprises bruts présentés aux annexes 1200 et 1250</t>
  </si>
  <si>
    <t>Total Gross Commercial Loans reported on Schedules 1200 and 1250</t>
  </si>
  <si>
    <t>Total des prêts aux entreprises (90 jours +) présentés aux annexes 1200 et 1250</t>
  </si>
  <si>
    <t>Total Commercial Loans in arrears (90 days +) reported on Schedules 1200 and 1250</t>
  </si>
  <si>
    <t>Provision des prêts aux entreprises présentées aux annexes 1200 et 1250</t>
  </si>
  <si>
    <t>Provision: Commercial Loans reported on Schedules 1200 and 1250</t>
  </si>
  <si>
    <t>Crédit-bail (nombre) présenté aux annexes 1200 et 1260</t>
  </si>
  <si>
    <t>Number of Lease Contracts reported on Schedules 1200 and 1260</t>
  </si>
  <si>
    <t>Nantissement (nombre) présenté aux annexes 1200 et 1270</t>
  </si>
  <si>
    <t>Number of Collateral Loans reported on Schedules 1200 and 1270</t>
  </si>
  <si>
    <t>Prêts institutions financières (nombre) présentés aux annexes 1200 et 1280.1</t>
  </si>
  <si>
    <t>Number of Financial Institution Loans reported on Schedules 1200 and 1280.1</t>
  </si>
  <si>
    <t>Prêts bruts aux institutions financières présentés aux annexes 1200 et 1280</t>
  </si>
  <si>
    <t>Gross Financial Institution Loans reported on Schedules 1200 and 1280</t>
  </si>
  <si>
    <t>Prêts aux institutions financières (90 jours +) présentés aux annexes 1200 et 1280</t>
  </si>
  <si>
    <t>Financial Institutions Loans in arrears (90 days +) reported on Schedules 1200 and 1280</t>
  </si>
  <si>
    <t>Provisions prêts aux institutions financières présentées aux annexes 1200 et 1280</t>
  </si>
  <si>
    <t>Provision: Financial Institutions Loans reported on Schedules 1200 and 1280</t>
  </si>
  <si>
    <t>Immeubles repris (nombre) présentés aux annexes 1200 et 1210</t>
  </si>
  <si>
    <t>Number of Foreclosed Real Estate reported on Schedules 1200 and 1210</t>
  </si>
  <si>
    <t>Immeubles repris bruts présentés aux annexes 1200 et 1210</t>
  </si>
  <si>
    <t>Gross Foreclosed Real Estate reported on Schedules 1200 and 1210</t>
  </si>
  <si>
    <t>Provision sur immeubles repris présentée aux annexes 1200 et 1210</t>
  </si>
  <si>
    <t>Provision: Foreclosed Real Estate reported on Schedules 1200 and 1210</t>
  </si>
  <si>
    <t>Immeubles repris NETS présentés aux annexes 1200 et 1210</t>
  </si>
  <si>
    <t>Net Foreclosed Real Estate reported on Schedules 1200 and 1210</t>
  </si>
  <si>
    <t>Autres prêts bruts présentés aux annexes 1200 et 1290</t>
  </si>
  <si>
    <t>Gross Other Loans reported on Schedules 1200 and 1290</t>
  </si>
  <si>
    <t>Autres prêts  (90 jours +) présentés aux annexes 1200 et 1290</t>
  </si>
  <si>
    <t>Other Loans in arrears (90 days +) reported on Schedules 1200 and 1290</t>
  </si>
  <si>
    <t>Provisions autres prêts présentées aux annexes 1200 et 1290</t>
  </si>
  <si>
    <t>Provision: Other Loans reported on Schedules 1200 and 1290</t>
  </si>
  <si>
    <t>Autres prêts nets présentés aux annexes 1200 et 1290</t>
  </si>
  <si>
    <t>Net Other Loans reported on Schedules 1200 and 1290</t>
  </si>
  <si>
    <t>Provision - prêts hypothécaires résidentiels non assurés présentés aux annexes 1240 et 1240.1</t>
  </si>
  <si>
    <t>Provision: Uninsured Residential Mortgage Loans reported on Schedules 1240 and 1240.1</t>
  </si>
  <si>
    <t>Provision - prêts hypothécaires résidentiels non assurés présentés aux annexes 1250 et 1250.1</t>
  </si>
  <si>
    <t>Provision: Uninsured Residential Mortgage Loans reported on Schedules 1250 and 1250.1</t>
  </si>
  <si>
    <t>Total des prêts institutions financières et administrations publiques NETS présenté aux annexes 1280 et 1280.1</t>
  </si>
  <si>
    <t>Net Financial Institutions and Institutional Loans reported on Schedules 1280 and 1280.1</t>
  </si>
  <si>
    <t>Total des prêts institutions financières et administrations publiques NETS présenté aux annexes 1610 et 1610.1</t>
  </si>
  <si>
    <t>Net Financial Institutions and Institutional Loans reported on Schedules 1610 and 1610.1</t>
  </si>
  <si>
    <t>Montant nominal de référence présenté aux annexes 1610 et 1610.3</t>
  </si>
  <si>
    <t>Derivative Instruments Notional Amounts reported on Schedules 1610 and 1610.3</t>
  </si>
  <si>
    <t>Total du portefeuille de dépôts présenté aux annexes 2000 et 2000.1</t>
  </si>
  <si>
    <t>Total Deposit Portfolio reported on Schedules 2000 and 2000.1</t>
  </si>
  <si>
    <t>Portefeuille de dépôts (nombre) présenté aux annexes 2000 et 2000.1</t>
  </si>
  <si>
    <t>Number of Deposits reported on Schedules 2000 and 2000.1</t>
  </si>
  <si>
    <t>Total des actifs gérés pour autrui présentés aux annexes 4045 et 4060</t>
  </si>
  <si>
    <t>Total Assets Under Management reported on Schedules 4045 and 4060</t>
  </si>
  <si>
    <t>Dépôts totaux présentés aux annexes 4060 et 2000</t>
  </si>
  <si>
    <t>Total Deposits reported on Schedules 4060 and 2000</t>
  </si>
  <si>
    <t>Hypothèques résidentielles assurées, hypothèques résidentielles non assurées et hypothèques non résidentielles présentées aux annexes 4060 et 1200</t>
  </si>
  <si>
    <t>Insured Residential Mortgage Loans, Uninsured Residential Mortgage Loans, Non-Residential Mortgage Loans reported on Schedules 4060 and 1200</t>
  </si>
  <si>
    <t>Prêts à la consommation, prêts aux entreprises, crédit-bail, prêts sur nantissement, prêts aux institutions financières et administrations publiques, immeubles repris et autres prêts  présentés aux annexes 4060 et 1200</t>
  </si>
  <si>
    <t>Consumer Loans, Commercial Loans, Lease Contracts, Collateral Loans, Financial Institutions and Institutional Loans, Foreclosed Real Estate and Other Loans reported on Schedules 4060 and 1200</t>
  </si>
  <si>
    <t>Honoraires et commissions ventilées par provinces =  Rubrique « Honoraires et commissions » à l'état du résultat présentés aux annexes 4060 et 300</t>
  </si>
  <si>
    <t>Total Fees and Commissions reported on Schedule 4060 = Total Fees and Commissions reported on Schedule 300</t>
  </si>
  <si>
    <t>Honoraires et commissions provenant des successions, fiducies et mandats présentées aux annexes 4060 et 3510</t>
  </si>
  <si>
    <t>Fees and Commissions from Estates, Trusts and Agencies reported on Schedules 4060 and 3510</t>
  </si>
  <si>
    <t>Revenu net d'intérêts présentés aux annexes 4080 et 300</t>
  </si>
  <si>
    <t>Net Interest Income reported on Schedules 4080 and 300</t>
  </si>
  <si>
    <t>Revenus tirés des activités de négociation présentés aux annexes 4080 et 300</t>
  </si>
  <si>
    <t>Trading Income reported on Schedules 4080 and 300</t>
  </si>
  <si>
    <t>Revenu (perte) sur immeubles présentés aux annexes 4080 et 300</t>
  </si>
  <si>
    <t>Total Net Income (Loss) from Real Estate reported on Schedules 4080 and 300</t>
  </si>
  <si>
    <t>Autres revenus autres que d'intérêts présentés aux annexes 4080 et 300</t>
  </si>
  <si>
    <t>Other Non-Interest Income reported on Schedules 4080 and 300</t>
  </si>
  <si>
    <t>Revenu (perte) sur valeurs mobilières présenté aux annexes 4080 et 300</t>
  </si>
  <si>
    <t>Total Income (Loss) on Securities reported on Schedules 4080 and 300</t>
  </si>
  <si>
    <t>Bénéfices (pertes) des filiales présentés aux annexes 4080 et 300</t>
  </si>
  <si>
    <t>Earnings (Losses) from non-consolidated Subsidiary Operations reported on Schedules 4080 and 300</t>
  </si>
  <si>
    <t>Résultat net de l'exercice des sociétés affiliées et des coentreprises présenté aux annexes 4080 et 300</t>
  </si>
  <si>
    <t>Earnings (Losses) from Associates and Joint Ventures reported on Schedules 4080 and 300</t>
  </si>
  <si>
    <t>Dépôts totaux de l'année courante présentés aux annexes 4080 et 100</t>
  </si>
  <si>
    <t>Total Deposits reported on Schedules 4080 and 100</t>
  </si>
  <si>
    <t>Dépôts Québec de l'année courante présenté aux annexes 4080 et 4060</t>
  </si>
  <si>
    <t>Total Deposits in Québec (current year) reported on Schedules 4080 and 4060</t>
  </si>
  <si>
    <t>Honoraires et commissions gagnés au Québec présentés aux annexes 4080 et 4060</t>
  </si>
  <si>
    <t>Total Fees and Commissions Earned in Québec reported on Schedules 4080 and 4060</t>
  </si>
  <si>
    <t>SOCIÉTÉ À CHARTE AUTRE QUE QUÉBÉCOISE</t>
  </si>
  <si>
    <t>COMPANY OTHER THAN QUEBEC CHARTER</t>
  </si>
  <si>
    <t>SÉLECTIONNER LE TYPE DE CHARTE \ SELECT THE CHARTER</t>
  </si>
  <si>
    <t>Charte</t>
  </si>
  <si>
    <t>Période</t>
  </si>
  <si>
    <t>Picto</t>
  </si>
  <si>
    <t>SÉLECTIONNER LA PÉRIODE VISÉE \ SELECT THE FISCAL PERIOD</t>
  </si>
  <si>
    <t xml:space="preserve">Veuillez fournir les explications nécessaires (ou joindre un fichier en format PDF, le cas échéant) </t>
  </si>
  <si>
    <t>Include detailed explanations (PDF format).</t>
  </si>
  <si>
    <t>ANNEXE &amp;'T des M - T of C'!A17;"SCHEDULE "&amp;'T des M - T of C'!A17</t>
  </si>
  <si>
    <t>Autres renseignements</t>
  </si>
  <si>
    <t>Other Information</t>
  </si>
  <si>
    <t>Personne-ressource :</t>
  </si>
  <si>
    <t>Contact person:</t>
  </si>
  <si>
    <t>Nom :</t>
  </si>
  <si>
    <t>Name:</t>
  </si>
  <si>
    <t>012</t>
  </si>
  <si>
    <t>Fonction :</t>
  </si>
  <si>
    <t>Position:</t>
  </si>
  <si>
    <t>013</t>
  </si>
  <si>
    <t>014</t>
  </si>
  <si>
    <t>Telephone:</t>
  </si>
  <si>
    <t>Poste :</t>
  </si>
  <si>
    <t>Extension:</t>
  </si>
  <si>
    <t>015</t>
  </si>
  <si>
    <t>E-mail:</t>
  </si>
  <si>
    <t>Certification</t>
  </si>
  <si>
    <t>016</t>
  </si>
  <si>
    <t xml:space="preserve">Nous, </t>
  </si>
  <si>
    <t>We,</t>
  </si>
  <si>
    <t>018</t>
  </si>
  <si>
    <t>et</t>
  </si>
  <si>
    <t>and</t>
  </si>
  <si>
    <t>022</t>
  </si>
  <si>
    <t>024</t>
  </si>
  <si>
    <t>dans la ville de</t>
  </si>
  <si>
    <t>in the city of</t>
  </si>
  <si>
    <t xml:space="preserve">province de </t>
  </si>
  <si>
    <t>in the province of</t>
  </si>
  <si>
    <t>028</t>
  </si>
  <si>
    <t>Signature :</t>
  </si>
  <si>
    <t>032</t>
  </si>
  <si>
    <t>Date :</t>
  </si>
  <si>
    <t>034</t>
  </si>
  <si>
    <t>036</t>
  </si>
  <si>
    <t>038</t>
  </si>
  <si>
    <t xml:space="preserve">administrateurs de </t>
  </si>
  <si>
    <t>as directors of</t>
  </si>
  <si>
    <t>certifions que les annexes ci-jointes ont été préparées à partir des livres et registres de la société et, qu’au meilleur de notre connaissance, celles-ci sont conformes et présentent fidèlement la situation financière et l’état des opérations de la société, pour l'exercice terminé le :</t>
  </si>
  <si>
    <t>certify that the attached schedules have been prepared from the books and records of the company, and that to the best of our knowledge, they are correct, complete and present fairly the financial position and the financial statement of the company’s activities for the year ended</t>
  </si>
  <si>
    <t>Courtier 3</t>
  </si>
  <si>
    <t>Broker 3</t>
  </si>
  <si>
    <t>SOCIÉTÉ À CHARTE QUÉBÉCOISE</t>
  </si>
  <si>
    <t>Y a-t-il eu des modifications au capital-actions autorisé durant l'exercice ? Oui / Non</t>
  </si>
  <si>
    <t>Were any modifications made to authorized capital during the year? Yes / No</t>
  </si>
  <si>
    <t>List of the 10 largest securities</t>
  </si>
  <si>
    <t>TOTAL FORECLOSURES</t>
  </si>
  <si>
    <t>Total Services Sector</t>
  </si>
  <si>
    <r>
      <rPr>
        <b/>
        <sz val="11"/>
        <color indexed="8"/>
        <rFont val="Calibri"/>
        <family val="2"/>
      </rPr>
      <t xml:space="preserve">Residents - Preferred Shares
</t>
    </r>
    <r>
      <rPr>
        <sz val="11"/>
        <color indexed="8"/>
        <rFont val="Calibri"/>
        <family val="2"/>
      </rPr>
      <t>Shareholders holding at least 10% of the company’s shares (name and address)</t>
    </r>
  </si>
  <si>
    <r>
      <rPr>
        <b/>
        <sz val="11"/>
        <color indexed="8"/>
        <rFont val="Calibri"/>
        <family val="2"/>
        <scheme val="minor"/>
      </rPr>
      <t xml:space="preserve">Residents – Common Shares
</t>
    </r>
    <r>
      <rPr>
        <sz val="11"/>
        <color indexed="8"/>
        <rFont val="Calibri"/>
        <family val="2"/>
        <scheme val="minor"/>
      </rPr>
      <t>Shareholders holding at least 10% of the company’s shares (name and address)</t>
    </r>
  </si>
  <si>
    <r>
      <rPr>
        <b/>
        <sz val="11"/>
        <color indexed="8"/>
        <rFont val="Calibri"/>
        <family val="2"/>
        <scheme val="minor"/>
      </rPr>
      <t xml:space="preserve">Non-Residents - Common Shares 
</t>
    </r>
    <r>
      <rPr>
        <sz val="11"/>
        <color indexed="8"/>
        <rFont val="Calibri"/>
        <family val="2"/>
        <scheme val="minor"/>
      </rPr>
      <t>Shareholders holding at least 10% of the company’s shares (name and address)</t>
    </r>
  </si>
  <si>
    <r>
      <rPr>
        <b/>
        <sz val="11"/>
        <color indexed="8"/>
        <rFont val="Calibri"/>
        <family val="2"/>
      </rPr>
      <t xml:space="preserve">Non-Residents - Preferred Shares
</t>
    </r>
    <r>
      <rPr>
        <sz val="11"/>
        <color indexed="8"/>
        <rFont val="Calibri"/>
        <family val="2"/>
      </rPr>
      <t>Shareholders holding at least 10% of the company’s shares (name and address)</t>
    </r>
  </si>
  <si>
    <t>Derivative Financial Instruments (1610)</t>
  </si>
  <si>
    <t>Actifs nets pondérés en fonction des risques pour les fonds propres de catégorie 1A</t>
  </si>
  <si>
    <t>Intérêts à payer</t>
  </si>
  <si>
    <t>Interest Accrued and Payable</t>
  </si>
  <si>
    <t>À demande</t>
  </si>
  <si>
    <t>On Demand</t>
  </si>
  <si>
    <t>Securities Borrowed or Purchased under Reverse Repurchase Agreements</t>
  </si>
  <si>
    <t>Financial Institutions and Public Sector</t>
  </si>
  <si>
    <t>ASSETS (Continued)</t>
  </si>
  <si>
    <t>Own use Property</t>
  </si>
  <si>
    <t>Current Tax Assets</t>
  </si>
  <si>
    <t>Deferred Tax Assets</t>
  </si>
  <si>
    <t>Accrued Interest and Dividends Receivable</t>
  </si>
  <si>
    <t>Non-Current Assets Held for Sale and Discontinued Operations</t>
  </si>
  <si>
    <t>Deposit Taking Institutions</t>
  </si>
  <si>
    <t>Defined Benefit Pension Plan Obligations</t>
  </si>
  <si>
    <t>Total Other Liabilities</t>
  </si>
  <si>
    <t xml:space="preserve">Redeemable Preferred Shares </t>
  </si>
  <si>
    <t>Liabilities from a disposal group classified as Held for Sale</t>
  </si>
  <si>
    <t>SHAREHOLDERS' EQUITY</t>
  </si>
  <si>
    <t>Financial Institution and  Public Sector Loans</t>
  </si>
  <si>
    <t>Administration Fees</t>
  </si>
  <si>
    <t>Real Estate Commissions (Net)</t>
  </si>
  <si>
    <t>OTHER INCOME (continued)</t>
  </si>
  <si>
    <t>Earnings (Losses) from Non-consolidated Subsidiary Operations</t>
  </si>
  <si>
    <t>Items that will not be reclassified subsequently to Net Income:</t>
  </si>
  <si>
    <t>Share of Other Comprehensive Income of Associates and Joint Ventures</t>
  </si>
  <si>
    <t>Balance at Beginning of Prior Year</t>
  </si>
  <si>
    <t>Impact of changes in accounting policies</t>
  </si>
  <si>
    <t>Balance at Beginning of Prior Year, restated</t>
  </si>
  <si>
    <t>Previous year's Total Comprehensive Income (Loss)</t>
  </si>
  <si>
    <t>Net Changes in Share Capital</t>
  </si>
  <si>
    <t>Balance at Beginning of Current Year</t>
  </si>
  <si>
    <t>Balance at Beginning of Current Year, restated</t>
  </si>
  <si>
    <t>Current year's Total Comprehensive Income (Loss)</t>
  </si>
  <si>
    <t>Total Shareholders' Equity</t>
  </si>
  <si>
    <t>Total Shareholders' equity</t>
  </si>
  <si>
    <t>Bonds Issued or Guaranteed by:</t>
  </si>
  <si>
    <t>QUÉBEC CHARTERED COMPANY</t>
  </si>
  <si>
    <t>Securities' credit ratings</t>
  </si>
  <si>
    <t>Bonds issued or guaranteed by:</t>
  </si>
  <si>
    <t>Municipal and Public Sector, School Boards</t>
  </si>
  <si>
    <t>Public Sector - Foreign</t>
  </si>
  <si>
    <t>AAA, AA+ to AA-
PFD-1, P-1 
or Equivalent</t>
  </si>
  <si>
    <t>BBB+ to BBB-,
PFD3, P-3 
or Equivalent</t>
  </si>
  <si>
    <t>BB+ to BB-, 
PFD4, P-4 
or Equivalent</t>
  </si>
  <si>
    <t>B+ or less,
PFD-5, P-5 
or Equivalent</t>
  </si>
  <si>
    <t>A+ to A-, 
PFD-2, P-2 
or Equivalent</t>
  </si>
  <si>
    <t>AAA to AA- 
or Equivalent</t>
  </si>
  <si>
    <t>A+ to A-
 or Equivalent</t>
  </si>
  <si>
    <t>BBB+ to BBB-
or Equivalent</t>
  </si>
  <si>
    <t>BB+ to BB- 
or Equivalent</t>
  </si>
  <si>
    <t>B+ or less
 or Equivalent</t>
  </si>
  <si>
    <t>A-1, F-1, P-1, 
R-1 
or Equivalent</t>
  </si>
  <si>
    <t>A-3, F-3, P-3, 
R-3 
or Equivalent</t>
  </si>
  <si>
    <t>A-2, F2, P-2, 
R-2 
or Equivalent</t>
  </si>
  <si>
    <t xml:space="preserve">RRSP Loans </t>
  </si>
  <si>
    <t>NAMES OF ASSOCIATES \ JOINT VENTURES</t>
  </si>
  <si>
    <t>Foreign Exchange Forward Contracts</t>
  </si>
  <si>
    <t>Total Derivaties before Adjustment for Master Netting Agreements</t>
  </si>
  <si>
    <t>Less: Adjustment for master netting agreements</t>
  </si>
  <si>
    <t>Total Net of Adjustment for Master Netting Agreements</t>
  </si>
  <si>
    <t>Total Derivatives before Adjustment for Master Netting Agreements</t>
  </si>
  <si>
    <t>Less: Adjustment for Master Netting Agreements</t>
  </si>
  <si>
    <t>Adjustments Cumulative Depreciation</t>
  </si>
  <si>
    <t>Net Gain (Loss) in Profit or Loss</t>
  </si>
  <si>
    <t>Dereognition</t>
  </si>
  <si>
    <t>Canadian Public Sector Loans</t>
  </si>
  <si>
    <t>Municipalities and School Boards</t>
  </si>
  <si>
    <t>Foreign Public Sector</t>
  </si>
  <si>
    <t>Acquisitions Since Last Appraisal</t>
  </si>
  <si>
    <t>Adjusted Appraisal</t>
  </si>
  <si>
    <r>
      <t>Cumulative I</t>
    </r>
    <r>
      <rPr>
        <sz val="9"/>
        <color rgb="FF0C0C0C"/>
        <rFont val="Arial"/>
        <family val="2"/>
      </rPr>
      <t>mp</t>
    </r>
    <r>
      <rPr>
        <sz val="9"/>
        <color rgb="FF181818"/>
        <rFont val="Arial"/>
        <family val="2"/>
      </rPr>
      <t>airment</t>
    </r>
    <r>
      <rPr>
        <sz val="9"/>
        <color rgb="FF0C0C0C"/>
        <rFont val="Arial"/>
        <family val="2"/>
      </rPr>
      <t> 
Provisions</t>
    </r>
  </si>
  <si>
    <t>Mortgage Loans and Other Charges</t>
  </si>
  <si>
    <t>Net Balance at Beginning of Year</t>
  </si>
  <si>
    <t>Adjustment to Accumulated Amortization</t>
  </si>
  <si>
    <t>Furniture, fixtures and others</t>
  </si>
  <si>
    <t>Hardware and Software</t>
  </si>
  <si>
    <t>Specify sector</t>
  </si>
  <si>
    <t>Balance at Beginning</t>
  </si>
  <si>
    <t>Disposal/Write-down</t>
  </si>
  <si>
    <t>Deferred Income plans (RRSP, RRIF)</t>
  </si>
  <si>
    <t>Fixed-term &gt; 5 years, Non-redeemable</t>
  </si>
  <si>
    <t>TOTAL DEPOSITS-CORPORATIONS AND GOVERNMENTS</t>
  </si>
  <si>
    <t>TOTAL DEPOSIT TAKING INSTITUTIONS</t>
  </si>
  <si>
    <t>Loan Balance</t>
  </si>
  <si>
    <t xml:space="preserve">Loan Balance </t>
  </si>
  <si>
    <t>Issued but Non Paid / Uncalled Capital</t>
  </si>
  <si>
    <t>Advisory Services and Investment management</t>
  </si>
  <si>
    <t>Mutual Fund Administration</t>
  </si>
  <si>
    <t>Security Custodial Safekeeping</t>
  </si>
  <si>
    <t>Corporate Trust</t>
  </si>
  <si>
    <t>Transfer Agent and Registrar Services</t>
  </si>
  <si>
    <t>Pension Services</t>
  </si>
  <si>
    <t>Administration Plans</t>
  </si>
  <si>
    <t>Loan Portfolio Administration Fees</t>
  </si>
  <si>
    <t>Prepaid Funeral Plans</t>
  </si>
  <si>
    <t>OTHER
(Provide details)</t>
  </si>
  <si>
    <t>Commissions Paid on Deposits and Certificates</t>
  </si>
  <si>
    <t>Net Premises Rent</t>
  </si>
  <si>
    <t>Premises-Repairs and Maintenance</t>
  </si>
  <si>
    <t>Furniture and Fixtures</t>
  </si>
  <si>
    <t>Office and Computer Equipment Rental and Repairs</t>
  </si>
  <si>
    <t>Marketing and Public Relations</t>
  </si>
  <si>
    <t>Travel and Relocation</t>
  </si>
  <si>
    <t>Postage and Courier</t>
  </si>
  <si>
    <t>Stationery and Printing</t>
  </si>
  <si>
    <t>Deposit Insurance</t>
  </si>
  <si>
    <t>Other Insurance Charges</t>
  </si>
  <si>
    <t>Legal Fees</t>
  </si>
  <si>
    <t>Business and Capital Taxes</t>
  </si>
  <si>
    <t>Inter Affiliated Company Fees</t>
  </si>
  <si>
    <t>Memberships, Dues and Fees</t>
  </si>
  <si>
    <t>Amortization - Intangibles</t>
  </si>
  <si>
    <t>Amortization - Premises, Computer and Office Equipment</t>
  </si>
  <si>
    <t>Investment Management
and Advisory Accounts</t>
  </si>
  <si>
    <t>Group RRSPs</t>
  </si>
  <si>
    <t>Pension and Employee 
Benefits plans</t>
  </si>
  <si>
    <t>Registered Savings Plans without Advisory Services</t>
  </si>
  <si>
    <t>Maturities and interest rate matching</t>
  </si>
  <si>
    <t>(a) Financial intermediary activities</t>
  </si>
  <si>
    <t>Earnings (losses) from associates and joint ventures</t>
  </si>
  <si>
    <t>Total revenue from financial intermediary activities</t>
  </si>
  <si>
    <t>Total revenue earned in Québec generated by financial intermediary activities</t>
  </si>
  <si>
    <t>Average balance of term deposits and certificates - Québec</t>
  </si>
  <si>
    <t>Average balance of term deposits and certificates - Total</t>
  </si>
  <si>
    <t>Revenue earned in Québec generated by financial intermediary activities (L 150 x L 160 / L 170)</t>
  </si>
  <si>
    <t>Capital Ratios</t>
  </si>
  <si>
    <t>Common Equity Tier 1 Ratio (1A)</t>
  </si>
  <si>
    <t>Tier 1 Ratio</t>
  </si>
  <si>
    <t>Total Capital Ratio</t>
  </si>
  <si>
    <t>Net Common Equity Tier 1 Capital (1A)</t>
  </si>
  <si>
    <t>Net Tier 1 Capital</t>
  </si>
  <si>
    <t>Total Capital</t>
  </si>
  <si>
    <t>Adjusted CET 1 Capital Risk-weighted Assets</t>
  </si>
  <si>
    <r>
      <t>Adjusted Tier 1</t>
    </r>
    <r>
      <rPr>
        <sz val="11"/>
        <color theme="1"/>
        <rFont val="Arial"/>
        <family val="2"/>
      </rPr>
      <t xml:space="preserve"> Capital Risk-weighted Assets</t>
    </r>
  </si>
  <si>
    <t>Adjusted Total Capital risk-weighted Assets</t>
  </si>
  <si>
    <t>Target Common Equity Tier 1 Ratio</t>
  </si>
  <si>
    <t>Target Tier 1 Ratio</t>
  </si>
  <si>
    <r>
      <t xml:space="preserve">Target </t>
    </r>
    <r>
      <rPr>
        <sz val="11"/>
        <rFont val="Arial"/>
        <family val="2"/>
      </rPr>
      <t>Total Capital Ratio</t>
    </r>
  </si>
  <si>
    <t>Leverage Ratio Exposure Measure</t>
  </si>
  <si>
    <t>Internally Developed Software</t>
  </si>
  <si>
    <t>Customer Relationship</t>
  </si>
  <si>
    <t>Trademark and Licences</t>
  </si>
  <si>
    <t>Total Real Estate</t>
  </si>
  <si>
    <t>Non résidentiel</t>
  </si>
  <si>
    <t>Non Residential</t>
  </si>
  <si>
    <t>Résidentiel</t>
  </si>
  <si>
    <t>Terme (mois)</t>
  </si>
  <si>
    <t>Term (months)</t>
  </si>
  <si>
    <t>Fixed-term  &gt; 5 years, Redeemable</t>
  </si>
  <si>
    <r>
      <rPr>
        <b/>
        <sz val="11"/>
        <color theme="1"/>
        <rFont val="Calibri"/>
        <family val="2"/>
        <scheme val="minor"/>
      </rPr>
      <t>DÉPÔTS - PARTICULIERS</t>
    </r>
    <r>
      <rPr>
        <sz val="11"/>
        <color theme="1"/>
        <rFont val="Calibri"/>
        <family val="2"/>
        <scheme val="minor"/>
      </rPr>
      <t xml:space="preserve">
(Les intérêts courus doivent être présentés à l'annexe 2345)</t>
    </r>
  </si>
  <si>
    <t>DÉPÔTS - ENTREPRISES ET GOUVERNEMENTS
(Les intérêts courus doivent être présentés à l'annexe 2345)</t>
  </si>
  <si>
    <t>DÉPÔTS ENTREPRISES ET GOUVERNEMENTS
(Les intérêts courus doivent être présentés à l'annexe 2345)</t>
  </si>
  <si>
    <t>DÉPÔTS - INSTITUTIONS DE DÉPÔT
(Les intérêts courus doivent être présentés à l'annexe 2345)</t>
  </si>
  <si>
    <t xml:space="preserve">DEPOSITS - INDIVIDUALS
(Interest Accrued and Payable must be disclosed on Schedule 2345)
</t>
  </si>
  <si>
    <t>DEPOSITS - CORPORATIONS AND GOVERNMENTS
(Interest Accrued and Payable must be disclosed on Schedule 2345)</t>
  </si>
  <si>
    <t>DEPOSITS-CORPORATIONS  AND GOVERNMENTS
(Interest Accrued and Payable must be disclosed on Schedule 2345)</t>
  </si>
  <si>
    <t>DEPOSITS - DEPOSIT TAKING INSTITUTIONS
(Interest Accrued and Payable must be disclosed on Schedule 2345)</t>
  </si>
  <si>
    <t>NAME OF LENDER</t>
  </si>
  <si>
    <t>Dépôts totaux 
(excluant l'intérêt couru)</t>
  </si>
  <si>
    <t>Total Deposits
(excluding accrued interest)</t>
  </si>
  <si>
    <t>Dépôts non assurés
(excluant l'intérêt couru)</t>
  </si>
  <si>
    <t>Uninsured Deposits
(excluding accrued interest)</t>
  </si>
  <si>
    <t>Net gain (loss) on securities</t>
  </si>
  <si>
    <t>Prêts hypothécaires résidentiels assurés présentés aux annexes 1210.2 et 1210</t>
  </si>
  <si>
    <t>Prêts hypothécaires résidentiels non assurés présentés aux annexes 1210.2 et 1210</t>
  </si>
  <si>
    <t>Prêts hypothécaires non résidentiels présentés aux annexes 1210.1 et 1210</t>
  </si>
  <si>
    <t>Insured Residential Mortgage Loans reported on Schedules 1210.2 and 1210</t>
  </si>
  <si>
    <t>Uninsured Residential Mortgage Loans reported on Schedules 1210.2 and 1210</t>
  </si>
  <si>
    <t>Non-Residential Mortgage Loans reported on Schedules 1210.1 and 1210</t>
  </si>
  <si>
    <t>_P408001001=_P300321902</t>
  </si>
  <si>
    <t>_P408019001=_P406006006</t>
  </si>
  <si>
    <t>Stock of High Quality Liquid Assets (HQLA)</t>
  </si>
  <si>
    <t>Total Net Cash Outflows over the next 30 days</t>
  </si>
  <si>
    <t>Nombre de semaines</t>
  </si>
  <si>
    <t>Number of weeks</t>
  </si>
  <si>
    <t>Total des encours d’actifs liquides de haute qualité</t>
  </si>
  <si>
    <t>Sorties de trésorerie nettes</t>
  </si>
  <si>
    <t>Trésorerie , dépôts et titres négociables à court terme</t>
  </si>
  <si>
    <t>Cash, Deposits and Short-Term Securities</t>
  </si>
  <si>
    <t>Valeur nette au bilan</t>
  </si>
  <si>
    <t>Autres placements présentés aux annexes 1100 et 1180</t>
  </si>
  <si>
    <t>Other Investments reported on Schedules 1100 and 1180</t>
  </si>
  <si>
    <t>_P100162501=_P162529910+_P162529926</t>
  </si>
  <si>
    <t>Ratio de liquidité *</t>
  </si>
  <si>
    <t>Liquidity Ratio *</t>
  </si>
  <si>
    <t>Titre</t>
  </si>
  <si>
    <t>Title</t>
  </si>
  <si>
    <t xml:space="preserve"> Nom</t>
  </si>
  <si>
    <t xml:space="preserve"> Name</t>
  </si>
  <si>
    <t>Adresse postale d'affaires</t>
  </si>
  <si>
    <t>Business address</t>
  </si>
  <si>
    <t>Téléphone</t>
  </si>
  <si>
    <t>Telephone</t>
  </si>
  <si>
    <t>Courriel</t>
  </si>
  <si>
    <t>E-mail</t>
  </si>
  <si>
    <t>Actions détenues</t>
  </si>
  <si>
    <t>Shares held</t>
  </si>
  <si>
    <t xml:space="preserve"> Citoyenneté</t>
  </si>
  <si>
    <t xml:space="preserve"> Citizenship</t>
  </si>
  <si>
    <t>Président et chef de la direction</t>
  </si>
  <si>
    <t>President and Chief Executive Officer</t>
  </si>
  <si>
    <t>Premier vice - président finance</t>
  </si>
  <si>
    <t>Chief Financial Officer</t>
  </si>
  <si>
    <t>Secrétaire et affaires juridiques</t>
  </si>
  <si>
    <t>Secretary and Legal Affairs</t>
  </si>
  <si>
    <t>Chef de la gestion des  risques</t>
  </si>
  <si>
    <t>Chief Risk Officer</t>
  </si>
  <si>
    <t xml:space="preserve">Chef de la conformité </t>
  </si>
  <si>
    <t>Chief Compliance Officer</t>
  </si>
  <si>
    <t xml:space="preserve">Chef - vérification interne </t>
  </si>
  <si>
    <t>Chief Internal Auditor</t>
  </si>
  <si>
    <t>310</t>
  </si>
  <si>
    <t>320</t>
  </si>
  <si>
    <t>Haute direction</t>
  </si>
  <si>
    <t>Senior Management</t>
  </si>
  <si>
    <t>Titres à la juste valeur par le biais du résultat net</t>
  </si>
  <si>
    <t>Titres au coût amorti</t>
  </si>
  <si>
    <t>Gains (pertes) découlant de la décomptabilisation d'actifs financiers évalués au coût amorti</t>
  </si>
  <si>
    <t>Gains (pertes) découlant du reclassement d'un actif financier au coût amorti à la juste valeur par le biais du résultat net</t>
  </si>
  <si>
    <t>Gains (pertes) découlant du reclassement d'un actif financier classé à la juste valeur par le biais des autres éléments du résultat global à la juste valeur par le biais du résultat net</t>
  </si>
  <si>
    <t>Variation nette des gains (pertes) non réalisé(e)s sur les titres classés à la juste valeur par le biais des autres éléments du résultat global</t>
  </si>
  <si>
    <t>Variation nette des gains et pertes sur les titres de capitaux propres désignées à la juste valeur par le biais des autres éléments du résultat global</t>
  </si>
  <si>
    <t>Variation nette de la juste valeur attribuable aux variations de crédit lié aux passifs financiers désignées à la juste valeur par le biais du résultat net</t>
  </si>
  <si>
    <t>Net change in Unrealized Gains and Losses on Financial asset at fair value through other comprehensive income</t>
  </si>
  <si>
    <t>Net Change in Unrealized Gains and Losses on Equity designated at fair value through other comprehensive income</t>
  </si>
  <si>
    <t>Net change in fair value for debt instruments designated at fair value through profit or loss</t>
  </si>
  <si>
    <t>Titres à la juste valeur par le biais des autres éléments du résultat global</t>
  </si>
  <si>
    <t>Financial asset at fair value through other comprehensive income</t>
  </si>
  <si>
    <t>Provisions spécifiques (IAS 39)</t>
  </si>
  <si>
    <t>Provisions générales (IAS 39)</t>
  </si>
  <si>
    <t>Specific Credit Loss Allowances (IAS 39)</t>
  </si>
  <si>
    <t>General Provisions IAS 39)</t>
  </si>
  <si>
    <t>Provisions Stage 1</t>
  </si>
  <si>
    <t>Provisions Stage 2</t>
  </si>
  <si>
    <t>Provisions Stage 3</t>
  </si>
  <si>
    <t>Provisions Niveau 1</t>
  </si>
  <si>
    <t>Provisions Niveau 2</t>
  </si>
  <si>
    <t>Provisions Niveau 3</t>
  </si>
  <si>
    <t>1100.4</t>
  </si>
  <si>
    <t>Credit Loss Allowances</t>
  </si>
  <si>
    <t>Financial asset at fair value through profit or loss</t>
  </si>
  <si>
    <t>Financial asset at amortized cost</t>
  </si>
  <si>
    <t>Gain (Loss) arising from derecognition of financialassets measured at amortized cost</t>
  </si>
  <si>
    <t>Gain (Loss) arising from reclassification of financial assets measured at amortized cost and into the fair value through profit or loss</t>
  </si>
  <si>
    <t>Gain (Loss) arising from reclassification of financial assets measured at fair value through other comprehensive income and into the fair value through profit or loss</t>
  </si>
  <si>
    <t>Titres à la juste valeur par le biais dea autres éléments du résultat global</t>
  </si>
  <si>
    <t>Financial asset at fair value through other compréhensive income</t>
  </si>
  <si>
    <t>_P100268002+_P100269202=_P268039904+_P268049904</t>
  </si>
  <si>
    <t>_P500539901+_P500539902=_P268039904+_P268049904</t>
  </si>
  <si>
    <t>400</t>
  </si>
  <si>
    <t>500</t>
  </si>
  <si>
    <t>Provisions pour pertes de crédit</t>
  </si>
  <si>
    <t>Provision for Expected Credit Losses</t>
  </si>
  <si>
    <r>
      <t>Total des autres éléments d'actif</t>
    </r>
    <r>
      <rPr>
        <b/>
        <strike/>
        <sz val="12"/>
        <rFont val="Calibri"/>
        <family val="2"/>
        <scheme val="minor"/>
      </rPr>
      <t xml:space="preserve"> </t>
    </r>
  </si>
  <si>
    <t>Corporations and Governments</t>
  </si>
  <si>
    <t>Revenu net d'intérêts après provision pour pertes de crédit</t>
  </si>
  <si>
    <t>Net Interest Income after Provision for Expected Credit Losses</t>
  </si>
  <si>
    <t>Available-for-sale financial assets (IAS 39)</t>
  </si>
  <si>
    <t>Titres disponibles à la vente
(IAS 39)</t>
  </si>
  <si>
    <t>Veuillez insérer l'état consolidé des flux de trésorerie (format PDF).</t>
  </si>
  <si>
    <t>Include the consolidated cash flow statement of the company (PDF format).</t>
  </si>
  <si>
    <t>État consolidé des flux de trésorerie</t>
  </si>
  <si>
    <t>Consolidated Cash Flow Statement</t>
  </si>
  <si>
    <t>État des flux de trésorerie</t>
  </si>
  <si>
    <t>Cash Flow Statement</t>
  </si>
  <si>
    <t>Bilan</t>
  </si>
  <si>
    <t>Balance sheet</t>
  </si>
  <si>
    <t>État du résultat</t>
  </si>
  <si>
    <t>Statement of income</t>
  </si>
  <si>
    <t>État du résultat global</t>
  </si>
  <si>
    <t>Comprehensive income</t>
  </si>
  <si>
    <t>État des variations des capitaux propres</t>
  </si>
  <si>
    <t>Statement of changes in equity</t>
  </si>
  <si>
    <t>TITRES À LA JUSTE VALEUR PAR LE BIAIS DU RÉSULTAT</t>
  </si>
  <si>
    <t>TITRES CLASSÉS À LA JUSTE VALEUR PAR LE BIAIS DU RÉSULTAT NET</t>
  </si>
  <si>
    <t>199.1</t>
  </si>
  <si>
    <t>Total des titres classés à la juste valeur par le biais du compte de résultat</t>
  </si>
  <si>
    <t>TITRES DÉSIGNÉS À LA JUSTE VALEUR PAR LE BIAIS DU RÉSULTAT NET</t>
  </si>
  <si>
    <t>042</t>
  </si>
  <si>
    <t>052</t>
  </si>
  <si>
    <t>092</t>
  </si>
  <si>
    <t>102</t>
  </si>
  <si>
    <t>112</t>
  </si>
  <si>
    <t>199.2</t>
  </si>
  <si>
    <t>Total des titres désignés à la juste valeur par le biais du compte de résultat</t>
  </si>
  <si>
    <t>TITRES À LA JUSTE VALEUR PAR LE BIAIS DES AUTRES ÉLÉMENTS DU RÉSULTAT GLOBAL</t>
  </si>
  <si>
    <t>TITRES CLASSÉS À LA JUSTE VALEUR PAR LE BIAIS DES AUTRES ÉLÉMENTS DU RÉSULTAT GLOBAL</t>
  </si>
  <si>
    <t>399.1</t>
  </si>
  <si>
    <t>Total des titres classés à la juste valeur par le biais des autres éléments du résultat global</t>
  </si>
  <si>
    <t>399.2</t>
  </si>
  <si>
    <t>Total des titres à la juste valeur par le biais des autres élélments du résultat global</t>
  </si>
  <si>
    <t>TITRES AU COÛT AMORTI</t>
  </si>
  <si>
    <t>VALEURS MOBILIÈRES (suite)</t>
  </si>
  <si>
    <t>FINANCIAL ASSETS CLASSIFIED AT FAIR VALUE THROUGH PROFIT OR LOSS</t>
  </si>
  <si>
    <t>Total financial assets classified at fair value through profit or loss</t>
  </si>
  <si>
    <t>FINANCIAL ASSETS DESIGNATED AT FAIR VALUE THROUGH PROFIT OR LOSS</t>
  </si>
  <si>
    <t>Total financial assets designated  at fair value through profit or loss</t>
  </si>
  <si>
    <t>FINANCIAL ASSETS AT FAIR VALUE THROUGH OTHER COMPREHENSIVE INCOME</t>
  </si>
  <si>
    <t>FINANCIAL ASSETS CLASSIFIED AT FAIR VALUE THROUGH OTHER COMPREHENSIVE INCOME</t>
  </si>
  <si>
    <t>Total financial assets classified at fair value through other comprehensive income</t>
  </si>
  <si>
    <t>TITRES DÉSIGNÉS À LA JUSTE VALEUR PAR LE BIAIS DES AUTRES ÉLÉMENTS DU RÉSULTAT GLOBAL</t>
  </si>
  <si>
    <t>Total des titres désignés à la juste valeur par le biais des autres éléments du résultat global</t>
  </si>
  <si>
    <t>FINANCIAL ASSETS DESIGNATED AT FAIR VALUE THROUGH OTHER COMPREHENSIVE INCOME</t>
  </si>
  <si>
    <t>Total financial assets designated at fair value through other comprehensive income</t>
  </si>
  <si>
    <t>Total financial assets at fair value through other comprehensive income</t>
  </si>
  <si>
    <t>AMORTIZED COST</t>
  </si>
  <si>
    <t>Total financieal assets at amortized cost</t>
  </si>
  <si>
    <t>Total des titres au coût amorti</t>
  </si>
  <si>
    <t>_P100114001=_P110005113+_P110005213+_P110025113+_P110025213+_P110045113</t>
  </si>
  <si>
    <t>_P100116001=_P110007113+_P110008113+_P110009113+_P110010113+_P110007213+_P110008213+_P110009213+_P110010213+_P110027113+_P110028113+_P110029113+_P110030113+_P110027213+_P110028213+_P110029213+_P110030213+_P110047113+_P110048113+_P110049113+_P110050113</t>
  </si>
  <si>
    <t>_P100117001=_P110011113+_P110011213+_P110031113+_P110031213+_P110051113</t>
  </si>
  <si>
    <t>_P100118001=_P110012113+_P110012213+_P110032113+_P110032213+_P110052113</t>
  </si>
  <si>
    <t>_P110002113+_P110002213+_P110022113+_P110022213+_P110042113=_P1100.102006+_P1100.122013</t>
  </si>
  <si>
    <t>_P110003113+_P110003213+_P110023113+_P110023213+_P110043113=_P1100.103006+_P1100.123013</t>
  </si>
  <si>
    <t>_P110004113+_P110004213+_P110024113+_P110024213+_P110044113=_P1100.104006+_P1100.124013</t>
  </si>
  <si>
    <t>_P110005113+_P110005213+_P110025113+_P110025213+_P110045113=_P1100.105006+_P1100.125013</t>
  </si>
  <si>
    <t>_P110006113+_P110006213+_P110026113+_P110026213+_P110046113=_P1100.106006+_P1100.126013</t>
  </si>
  <si>
    <t>_P110007113+_P110007213+_P110027113+_P110027213+_P110047113=_P1100.107006+_P1100.127013</t>
  </si>
  <si>
    <t>_P110008113+_P110008213+_P110030113+_P110026213+_P110048113=_P1100.108006+_P1100.128013</t>
  </si>
  <si>
    <t>_P110009113+_P110009213+_P110029113+_P110029213+_P110049113=_P1100.109006+_P1100.129013</t>
  </si>
  <si>
    <t>_P110010113+_P110010213+_P110030113+_P110030213+_P110050113=_P1100.110006+_P1100.130013</t>
  </si>
  <si>
    <t>_P110011113+_P110011213+_P110031113+_P110031213+_P110051113=_P1100.111006+_P1100.131013</t>
  </si>
  <si>
    <t>_P110012113+_P110012213+_P110032113+_P110032213+_P110052113=_P1100.112006+_P1100.132013</t>
  </si>
  <si>
    <t>Provision : Créances émises ou garanties par le gouvernement fédéral présentée aux annexes 1100 et 1100.4</t>
  </si>
  <si>
    <t>Provision: Bonds Issued or Guaranteed by the Federal Government reported on Schedules 1100 and 1100.4</t>
  </si>
  <si>
    <t>Provision : Créances émises ou garanties par le gouvernement provincial présentée aux annexes 1100 et 1100.4</t>
  </si>
  <si>
    <t>Provision:  Bonds Issued or Guaranteed by a Provincial Government on Schedules 1100 and 1100.4</t>
  </si>
  <si>
    <t>Provision : Créances émises ou garanties par les municipalités, administrations publiques, commissions scolaires présentée aux annexes 1100 et 1100.4</t>
  </si>
  <si>
    <t>Provision:  Bonds Issued or Guaranteed by Municipalities, Public Administrations, School Boards on Schedules 1100 and 1100.4</t>
  </si>
  <si>
    <t>Provision : Créances émises ou garanties par les administrations publiques à l'étranger présentée aux annexes 1100 et 1100.4</t>
  </si>
  <si>
    <t>Provision:  Bonds Issued or Guaranteed by Foreign Public Administrations on Schedules 1100 and 1100.4</t>
  </si>
  <si>
    <t>Provision : Créances émises ou garanties par les sociétés canadiennes présentée aux annexes 1100 et 1100.4</t>
  </si>
  <si>
    <t>Provision:  Bonds Issued or Guaranteed by Canadian Companies on Schedules 1100 and 1100.4</t>
  </si>
  <si>
    <t>Provision : Créances émises ou garanties par les sociétés étrangères présentée aux annexes 1100 et 1100.4</t>
  </si>
  <si>
    <t>Provision:  Bonds Issued or Guaranteed by Foreign Companies on Schedules 1100 and 1100.4</t>
  </si>
  <si>
    <t>Provision : Actions ordinaires canadiennes présentée aux annexes 1100 et 1100.4</t>
  </si>
  <si>
    <t>Provision:  Canadian Common Shares on Schedules 1100 and 1100.4</t>
  </si>
  <si>
    <t>Provision : Actions ordinaires étrangères présentée aux annexes 1100 et 1100.4</t>
  </si>
  <si>
    <t>Provision:  Foreign Common Shares on Schedules 1100 and 1100.4</t>
  </si>
  <si>
    <t>Provision : Actions privilégiées canadiennes présentée aux annexes 1100 et 1100.4</t>
  </si>
  <si>
    <t>Provision:  Canadian Preferred Shares on Schedules 1100 and 1100.4</t>
  </si>
  <si>
    <t>Provision : Actions privilégiées étrangères présentée aux annexes 1100 et 1100.4</t>
  </si>
  <si>
    <t>Provision:  Foreign Preferred Shares on Schedules 1100 and 1100.4</t>
  </si>
  <si>
    <t>Provision : Titres adossés à des créances présentée aux annexes 1100 et 1100.4</t>
  </si>
  <si>
    <t>Provision:  Asset-backed Securities on Schedules 1100 and 1100.4</t>
  </si>
  <si>
    <t>Provision : autres placements présentée aux annexes 1100 et 1100.4</t>
  </si>
  <si>
    <t>Provision:  Other Investments on Schedules 1100 and 1100.4</t>
  </si>
  <si>
    <t>_P110001114+_P110001214+_P110021114+_P110021214+_P110041114=+_P1100.401014</t>
  </si>
  <si>
    <t>_P110001113+_P110001213+_P110021113+_P110021213+_P110041113=_P1100.101006+_P1100.121013</t>
  </si>
  <si>
    <t>_P110004114+_P110004214+_P110024114+_P110024214+_P110044114=_P1100.404014</t>
  </si>
  <si>
    <t>_P110003114+_P110003214+_P110023114+_P110023214+_P110043114=+_P1100.403014</t>
  </si>
  <si>
    <t>_P110005114+_P110005214+_P110025114+_P110025214+_P110045114=_P1100.405014</t>
  </si>
  <si>
    <t>_P110006114+_P110006214+_P110026114+_P110026214+_P110046114=_P1100.406014</t>
  </si>
  <si>
    <t>_P110007114+_P110007214+_P110027114+_P110027214+_P110047114=_P1100.407014</t>
  </si>
  <si>
    <t>_P110008114+_P110008214+_P110030114+_P110026214+_P110048114=_P1100.408014</t>
  </si>
  <si>
    <t>P110009114+_P110009214+_P110029114+_P110029214+_P110049114=_P1100.409014</t>
  </si>
  <si>
    <t>_P110010114+_P110010214+_P110030114+_P110030214+_P110050114=_P1100.410014</t>
  </si>
  <si>
    <t>_P110011114+_P110011214+_P110031114+_P110031214+_P110051114=_P1100.411014</t>
  </si>
  <si>
    <t>_P110012114+_P110012214+_P110032114+_P110032214+_P110052114=_P1100.412014</t>
  </si>
  <si>
    <t>_P110012113+_P110012213+_P110032113+_P110032213+_P110052113=='1180'!C40</t>
  </si>
  <si>
    <t>_P100113001==_P110004113+_P110004213+_P110024113+_P110024213+_P110044113</t>
  </si>
  <si>
    <t>_P100112001==_P110001113+_P110002113+_P110003113+_P110001213+_P110002213+_P110003213+_P110021113+_P110022113+_P110023113+_P110021213+_P110022213+_P110023213+_P110041113+_P110042113+_P110043113</t>
  </si>
  <si>
    <t>_P100115001=_P110006113+_P110006213+_P110026113+_P110026213+_P110046113</t>
  </si>
  <si>
    <r>
      <rPr>
        <sz val="11"/>
        <rFont val="Calibri"/>
        <family val="2"/>
        <scheme val="minor"/>
      </rPr>
      <t>031</t>
    </r>
  </si>
  <si>
    <r>
      <rPr>
        <sz val="11"/>
        <rFont val="Calibri"/>
        <family val="2"/>
        <scheme val="minor"/>
      </rPr>
      <t>041</t>
    </r>
  </si>
  <si>
    <r>
      <rPr>
        <sz val="11"/>
        <rFont val="Calibri"/>
        <family val="2"/>
        <scheme val="minor"/>
      </rPr>
      <t>051</t>
    </r>
  </si>
  <si>
    <r>
      <rPr>
        <sz val="11"/>
        <rFont val="Calibri"/>
        <family val="2"/>
        <scheme val="minor"/>
      </rPr>
      <t>061</t>
    </r>
  </si>
  <si>
    <r>
      <rPr>
        <sz val="11"/>
        <rFont val="Calibri"/>
        <family val="2"/>
        <scheme val="minor"/>
      </rPr>
      <t>071</t>
    </r>
  </si>
  <si>
    <r>
      <rPr>
        <sz val="11"/>
        <rFont val="Calibri"/>
        <family val="2"/>
        <scheme val="minor"/>
      </rPr>
      <t>081</t>
    </r>
  </si>
  <si>
    <r>
      <rPr>
        <sz val="11"/>
        <rFont val="Calibri"/>
        <family val="2"/>
        <scheme val="minor"/>
      </rPr>
      <t>101</t>
    </r>
  </si>
  <si>
    <r>
      <rPr>
        <sz val="11"/>
        <rFont val="Calibri"/>
        <family val="2"/>
        <scheme val="minor"/>
      </rPr>
      <t>091</t>
    </r>
  </si>
  <si>
    <r>
      <rPr>
        <sz val="11"/>
        <rFont val="Calibri"/>
        <family val="2"/>
        <scheme val="minor"/>
      </rPr>
      <t>111</t>
    </r>
  </si>
  <si>
    <t>199.3</t>
  </si>
  <si>
    <t>241</t>
  </si>
  <si>
    <r>
      <rPr>
        <sz val="11"/>
        <rFont val="Calibri"/>
        <family val="2"/>
        <scheme val="minor"/>
      </rPr>
      <t>211</t>
    </r>
  </si>
  <si>
    <r>
      <rPr>
        <sz val="11"/>
        <rFont val="Calibri"/>
        <family val="2"/>
        <scheme val="minor"/>
      </rPr>
      <t>221</t>
    </r>
  </si>
  <si>
    <r>
      <rPr>
        <sz val="11"/>
        <rFont val="Calibri"/>
        <family val="2"/>
        <scheme val="minor"/>
      </rPr>
      <t>231</t>
    </r>
  </si>
  <si>
    <r>
      <rPr>
        <sz val="11"/>
        <rFont val="Calibri"/>
        <family val="2"/>
        <scheme val="minor"/>
      </rPr>
      <t>271</t>
    </r>
  </si>
  <si>
    <r>
      <rPr>
        <sz val="11"/>
        <rFont val="Calibri"/>
        <family val="2"/>
        <scheme val="minor"/>
      </rPr>
      <t>281</t>
    </r>
  </si>
  <si>
    <r>
      <rPr>
        <sz val="11"/>
        <rFont val="Calibri"/>
        <family val="2"/>
        <scheme val="minor"/>
      </rPr>
      <t>291</t>
    </r>
  </si>
  <si>
    <r>
      <rPr>
        <sz val="11"/>
        <rFont val="Calibri"/>
        <family val="2"/>
        <scheme val="minor"/>
      </rPr>
      <t>301</t>
    </r>
  </si>
  <si>
    <r>
      <rPr>
        <sz val="11"/>
        <rFont val="Calibri"/>
        <family val="2"/>
        <scheme val="minor"/>
      </rPr>
      <t>311</t>
    </r>
  </si>
  <si>
    <r>
      <rPr>
        <sz val="11"/>
        <rFont val="Calibri"/>
        <family val="2"/>
        <scheme val="minor"/>
      </rPr>
      <t>321</t>
    </r>
  </si>
  <si>
    <t>242</t>
  </si>
  <si>
    <t>262</t>
  </si>
  <si>
    <r>
      <rPr>
        <sz val="11"/>
        <rFont val="Calibri"/>
        <family val="2"/>
        <scheme val="minor"/>
      </rPr>
      <t>212</t>
    </r>
  </si>
  <si>
    <r>
      <rPr>
        <sz val="11"/>
        <rFont val="Calibri"/>
        <family val="2"/>
        <scheme val="minor"/>
      </rPr>
      <t>222</t>
    </r>
  </si>
  <si>
    <r>
      <rPr>
        <sz val="11"/>
        <rFont val="Calibri"/>
        <family val="2"/>
        <scheme val="minor"/>
      </rPr>
      <t>232</t>
    </r>
  </si>
  <si>
    <r>
      <rPr>
        <sz val="11"/>
        <rFont val="Calibri"/>
        <family val="2"/>
        <scheme val="minor"/>
      </rPr>
      <t>252</t>
    </r>
  </si>
  <si>
    <r>
      <rPr>
        <sz val="11"/>
        <rFont val="Calibri"/>
        <family val="2"/>
        <scheme val="minor"/>
      </rPr>
      <t>272</t>
    </r>
  </si>
  <si>
    <r>
      <rPr>
        <sz val="11"/>
        <rFont val="Calibri"/>
        <family val="2"/>
        <scheme val="minor"/>
      </rPr>
      <t>282</t>
    </r>
  </si>
  <si>
    <r>
      <rPr>
        <sz val="11"/>
        <rFont val="Calibri"/>
        <family val="2"/>
        <scheme val="minor"/>
      </rPr>
      <t>292</t>
    </r>
  </si>
  <si>
    <r>
      <rPr>
        <sz val="11"/>
        <rFont val="Calibri"/>
        <family val="2"/>
        <scheme val="minor"/>
      </rPr>
      <t>302</t>
    </r>
  </si>
  <si>
    <r>
      <rPr>
        <sz val="11"/>
        <rFont val="Calibri"/>
        <family val="2"/>
        <scheme val="minor"/>
      </rPr>
      <t>312</t>
    </r>
  </si>
  <si>
    <r>
      <rPr>
        <sz val="11"/>
        <rFont val="Calibri"/>
        <family val="2"/>
        <scheme val="minor"/>
      </rPr>
      <t>322</t>
    </r>
  </si>
  <si>
    <r>
      <rPr>
        <sz val="11"/>
        <rFont val="Calibri"/>
        <family val="2"/>
        <scheme val="minor"/>
      </rPr>
      <t>399.3</t>
    </r>
  </si>
  <si>
    <r>
      <rPr>
        <sz val="11"/>
        <rFont val="Calibri"/>
        <family val="2"/>
        <scheme val="minor"/>
      </rPr>
      <t>411</t>
    </r>
  </si>
  <si>
    <r>
      <rPr>
        <sz val="11"/>
        <rFont val="Calibri"/>
        <family val="2"/>
        <scheme val="minor"/>
      </rPr>
      <t>421</t>
    </r>
  </si>
  <si>
    <r>
      <rPr>
        <sz val="11"/>
        <rFont val="Calibri"/>
        <family val="2"/>
        <scheme val="minor"/>
      </rPr>
      <t>431</t>
    </r>
  </si>
  <si>
    <r>
      <rPr>
        <sz val="11"/>
        <rFont val="Calibri"/>
        <family val="2"/>
        <scheme val="minor"/>
      </rPr>
      <t>441</t>
    </r>
  </si>
  <si>
    <r>
      <rPr>
        <sz val="11"/>
        <rFont val="Calibri"/>
        <family val="2"/>
        <scheme val="minor"/>
      </rPr>
      <t>451</t>
    </r>
  </si>
  <si>
    <r>
      <rPr>
        <sz val="11"/>
        <rFont val="Calibri"/>
        <family val="2"/>
        <scheme val="minor"/>
      </rPr>
      <t>461</t>
    </r>
  </si>
  <si>
    <r>
      <rPr>
        <sz val="11"/>
        <rFont val="Calibri"/>
        <family val="2"/>
        <scheme val="minor"/>
      </rPr>
      <t>471</t>
    </r>
  </si>
  <si>
    <r>
      <rPr>
        <sz val="11"/>
        <rFont val="Calibri"/>
        <family val="2"/>
        <scheme val="minor"/>
      </rPr>
      <t>481</t>
    </r>
  </si>
  <si>
    <r>
      <rPr>
        <sz val="11"/>
        <rFont val="Calibri"/>
        <family val="2"/>
        <scheme val="minor"/>
      </rPr>
      <t>491</t>
    </r>
  </si>
  <si>
    <r>
      <rPr>
        <sz val="11"/>
        <rFont val="Calibri"/>
        <family val="2"/>
        <scheme val="minor"/>
      </rPr>
      <t>501</t>
    </r>
  </si>
  <si>
    <r>
      <rPr>
        <sz val="11"/>
        <rFont val="Calibri"/>
        <family val="2"/>
        <scheme val="minor"/>
      </rPr>
      <t>511</t>
    </r>
  </si>
  <si>
    <r>
      <rPr>
        <sz val="11"/>
        <rFont val="Calibri"/>
        <family val="2"/>
        <scheme val="minor"/>
      </rPr>
      <t>521</t>
    </r>
  </si>
  <si>
    <r>
      <rPr>
        <sz val="11"/>
        <rFont val="Calibri"/>
        <family val="2"/>
        <scheme val="minor"/>
      </rPr>
      <t>599.1</t>
    </r>
  </si>
  <si>
    <r>
      <rPr>
        <sz val="11"/>
        <rFont val="Calibri"/>
        <family val="2"/>
        <scheme val="minor"/>
      </rPr>
      <t>251</t>
    </r>
  </si>
  <si>
    <t>261</t>
  </si>
  <si>
    <t>Provisions pour pertes de crédit sur valeurs mobilières (IFRS 9)</t>
  </si>
  <si>
    <t xml:space="preserve"> Credit loss provisions on securities (IFRS 9)</t>
  </si>
  <si>
    <t>Cumul des pertes de valeur</t>
  </si>
  <si>
    <t>Accumulated Impairment losses</t>
  </si>
  <si>
    <t>Obligations locatives</t>
  </si>
  <si>
    <t>Lease Liabilities</t>
  </si>
  <si>
    <t>Terrain au titre de droits d'utilisation</t>
  </si>
  <si>
    <t>Right-of-use Land</t>
  </si>
  <si>
    <t>Bâtiments au titre de droits d'utilisation</t>
  </si>
  <si>
    <t xml:space="preserve">Right-of-use Buildings </t>
  </si>
  <si>
    <t>Améliorations locatives au titre de droits d'utilisation</t>
  </si>
  <si>
    <t>Right-of-use Leasehold improvements</t>
  </si>
  <si>
    <t>Mobilier, agencement et autres au titre de droits d'utilisation</t>
  </si>
  <si>
    <t>Right-of-use Furniture, fixtures and others</t>
  </si>
  <si>
    <t>Matériel informatique au titre de droits d'utilisation</t>
  </si>
  <si>
    <t>Right-of-use Hardware and Software</t>
  </si>
  <si>
    <t>ACTIFS AU TITRE DE DROITS D'UTILISATION</t>
  </si>
  <si>
    <t>IMMEUBLES À L'USAGE DE LA SOCIÉTÉ AU TITRE DE DROITS D'UTILISATION</t>
  </si>
  <si>
    <t>RIGHT-OF-USE OWN USE PROPERTY</t>
  </si>
  <si>
    <t>330</t>
  </si>
  <si>
    <t>340</t>
  </si>
  <si>
    <t>350</t>
  </si>
  <si>
    <t>360</t>
  </si>
  <si>
    <t>370</t>
  </si>
  <si>
    <t>380</t>
  </si>
  <si>
    <t>390</t>
  </si>
  <si>
    <t>410</t>
  </si>
  <si>
    <t>499</t>
  </si>
  <si>
    <t>IMMOBILISATIONS CORPORELLES AU TITRE DE DROITS D'UTILISATION</t>
  </si>
  <si>
    <t>RIGHT-OF-USE PROPERTY AND EQUIPMENT</t>
  </si>
  <si>
    <t>510</t>
  </si>
  <si>
    <t>520</t>
  </si>
  <si>
    <t>530</t>
  </si>
  <si>
    <t>599</t>
  </si>
  <si>
    <t>RIGHT-OF-USE ASSETS</t>
  </si>
  <si>
    <t>ACTIFS</t>
  </si>
  <si>
    <t>_P100162001=_P163019908+_P163049908</t>
  </si>
  <si>
    <t>_P100163001=_P163029908+_P163059908</t>
  </si>
  <si>
    <t>Consolidé \ Consolidated</t>
  </si>
  <si>
    <t>Non consolidé \ Non Consolidated</t>
  </si>
  <si>
    <t>SÉLECTIONNER LE FORMAT \ SELECT FORMAT</t>
  </si>
  <si>
    <t>SOCIÉTÉ DE FIDUCIE \ SOCIÉTÉ D’ÉPARGNE</t>
  </si>
  <si>
    <t>TRUST COMPANY \ SAVINGS COMPANY</t>
  </si>
  <si>
    <r>
      <rPr>
        <b/>
        <sz val="11"/>
        <color theme="1"/>
        <rFont val="Calibri"/>
        <family val="2"/>
        <scheme val="minor"/>
      </rPr>
      <t>* Note :</t>
    </r>
    <r>
      <rPr>
        <sz val="11"/>
        <color theme="1"/>
        <rFont val="Calibri"/>
        <family val="2"/>
        <scheme val="minor"/>
      </rPr>
      <t xml:space="preserve"> Les ratios de liquidité à court terme (LCR) et de flux de trésorerie nets cumulatifs (NCCF) ne seront pas divulgués à l’Autorité des marchés financiers pour cette période. L’Autorité vous communiquera la date à laquelle la divulgation de liquidité sera exigée.</t>
    </r>
  </si>
  <si>
    <r>
      <rPr>
        <b/>
        <sz val="11"/>
        <color theme="1"/>
        <rFont val="Calibri"/>
        <family val="2"/>
        <scheme val="minor"/>
      </rPr>
      <t>* Note:</t>
    </r>
    <r>
      <rPr>
        <sz val="11"/>
        <color theme="1"/>
        <rFont val="Calibri"/>
        <family val="2"/>
        <scheme val="minor"/>
      </rPr>
      <t xml:space="preserve">  The Liquidity Coverage Ratio (LCR) and Net Cumulative Cash Flows (NCCF) are not reported to the AMF this filing period. The AMF will advise you once the liquidity reporting date is determined.</t>
    </r>
  </si>
  <si>
    <r>
      <rPr>
        <b/>
        <sz val="12"/>
        <rFont val="Calibri"/>
        <family val="2"/>
        <scheme val="minor"/>
      </rPr>
      <t xml:space="preserve">L’article 274 de la LSFSE et l’article 56.1 de la LIDPD  </t>
    </r>
    <r>
      <rPr>
        <sz val="12"/>
        <rFont val="Calibri"/>
        <family val="2"/>
        <scheme val="minor"/>
      </rPr>
      <t xml:space="preserve">
Le présent état doit être complété avec les données financières consolidées de la société, à l'exception des données financières des filiales détenant un permis en vertu de la Loi sur les sociétés de fiducie et les sociétés d'épargne.</t>
    </r>
  </si>
  <si>
    <r>
      <rPr>
        <b/>
        <sz val="11"/>
        <color theme="1"/>
        <rFont val="Calibri"/>
        <family val="2"/>
        <scheme val="minor"/>
      </rPr>
      <t>Section 274 of the Trust Companies and Savings Companies Act  and Section 56.1 of the Deposit Institutions and Deposit Protection Act</t>
    </r>
    <r>
      <rPr>
        <sz val="11"/>
        <color theme="1"/>
        <rFont val="Calibri"/>
        <family val="2"/>
        <scheme val="minor"/>
      </rPr>
      <t xml:space="preserve">
The statement of gross revenue earned un Québec must be completed on a consolidated basis except for financial information of subsidiaries licensed under the Act respecting trust and savings companies.</t>
    </r>
  </si>
  <si>
    <t>Provisions
(15)</t>
  </si>
  <si>
    <t>Provisions
(08)</t>
  </si>
  <si>
    <r>
      <t>_P120001007=</t>
    </r>
    <r>
      <rPr>
        <strike/>
        <sz val="10"/>
        <rFont val="Arial"/>
        <family val="2"/>
      </rPr>
      <t xml:space="preserve"> </t>
    </r>
    <r>
      <rPr>
        <sz val="10"/>
        <rFont val="Arial"/>
        <family val="2"/>
      </rPr>
      <t>_P121009908</t>
    </r>
  </si>
  <si>
    <t>_P120002007=_P121039915</t>
  </si>
  <si>
    <t>_P120003007=_P121019908+_P121049915</t>
  </si>
  <si>
    <t>_P110002114+_P110002214+_P110022114+_P110022214+_P110042114 =_P1100.402014</t>
  </si>
  <si>
    <t>Courant</t>
  </si>
  <si>
    <t>Précédent</t>
  </si>
  <si>
    <t>Previous</t>
  </si>
  <si>
    <t>Ratio de levier autorisé</t>
  </si>
  <si>
    <t>Authorized Leverage Ratio</t>
  </si>
  <si>
    <t>1.1</t>
  </si>
  <si>
    <t>_P100199903=_P100299903</t>
  </si>
  <si>
    <t>Total de l'actif = Total du passif &amp; capitaux pour l'exercice précédent</t>
  </si>
  <si>
    <t>Total assets = Total liabilities and shareholder's equity - PreviousYear</t>
  </si>
  <si>
    <t>34.1</t>
  </si>
  <si>
    <t>_P400499903=_P500504011</t>
  </si>
  <si>
    <t>Résultat global de l'exercice précédent présenté aux annexes 400 et 500</t>
  </si>
  <si>
    <t>Total Comprehensive Income (Loss) reported on Schedules 400 and 500 Previous Year</t>
  </si>
  <si>
    <t>35.1</t>
  </si>
  <si>
    <t>_P500519911=_P100289903</t>
  </si>
  <si>
    <t>Solde à la fin de l'exercice précédent de l'avoir des actionnaires présenté aux annexes 500 et 100</t>
  </si>
  <si>
    <t>Total Shareholders' Equity reported on Schedules 500 and 100 PreviousYear</t>
  </si>
  <si>
    <t>37.1</t>
  </si>
  <si>
    <t>_P500504004=_P300399003</t>
  </si>
  <si>
    <t>Bénéfice net (perte) présenté aux annexes 500 et 300 - Exercice précédent</t>
  </si>
  <si>
    <t>Net Income (Loss) reported on Schedules 500 and 300 PreviousYear</t>
  </si>
  <si>
    <t>38.1</t>
  </si>
  <si>
    <t>_P500504008=_P400460003</t>
  </si>
  <si>
    <t>Autres éléments du résultat global de l'exercice précédent présentés aux annexes 500 et 400</t>
  </si>
  <si>
    <t>Total Other Comprehensive Income (Loss)  reported on Schedules 500 and 400 PreviousYear</t>
  </si>
  <si>
    <t>L'annexe 4090 est complétée</t>
  </si>
  <si>
    <t>Schedule 4090 is filled</t>
  </si>
  <si>
    <t>L'annexe 5010 est complétée</t>
  </si>
  <si>
    <t>Schedule 5010 is filled</t>
  </si>
  <si>
    <t>Annexe\Schedule 5010</t>
  </si>
  <si>
    <t>_P500524004=_P300399001</t>
  </si>
  <si>
    <t>Annexe\schedule 4090 - ligne 060</t>
  </si>
  <si>
    <t>142.1</t>
  </si>
  <si>
    <t>Annexe\schedule 4090 - ligne 100</t>
  </si>
  <si>
    <t>142.2</t>
  </si>
  <si>
    <t>Annexe\schedule 4090 - ligne 110</t>
  </si>
  <si>
    <t>142.3</t>
  </si>
  <si>
    <t>Annexe\schedule 4090 - ligne 120</t>
  </si>
  <si>
    <t>142.4</t>
  </si>
  <si>
    <t>Annexe\schedule 4090 - ligne 130</t>
  </si>
  <si>
    <t>142.5</t>
  </si>
  <si>
    <t>Annexe\schedule 4090 - ligne 142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</si>
</sst>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0\ &quot;$&quot;_);[Red]\(#,##0\ &quot;$&quot;\)"/>
    <numFmt numFmtId="42" formatCode="_ * #,##0_)\ &quot;$&quot;_ ;_ * \(#,##0\)\ &quot;$&quot;_ ;_ * &quot;-&quot;_)\ &quot;$&quot;_ ;_ @_ "/>
    <numFmt numFmtId="44" formatCode="_ * #,##0.00_)\ &quot;$&quot;_ ;_ * \(#,##0.00\)\ &quot;$&quot;_ ;_ * &quot;-&quot;??_)\ &quot;$&quot;_ ;_ @_ "/>
    <numFmt numFmtId="164" formatCode="_ * #,##0_)\ _$_ ;_ * \(#,##0\)\ _$_ ;_ * &quot;-&quot;_)\ _$_ ;_ @_ "/>
    <numFmt numFmtId="165" formatCode="_ * #,##0.00_)\ _$_ ;_ * \(#,##0.00\)\ _$_ ;_ * &quot;-&quot;??_)\ _$_ ;_ @_ "/>
    <numFmt numFmtId="166" formatCode="_ * #,##0_)\ _$_ ;_ * \(#,##0\)\ _$_ ;_ * &quot;-&quot;??_)\ _$_ ;_ @_ "/>
    <numFmt numFmtId="167" formatCode="[$-F800]dddd\,\ mmmm\ dd\,\ yyyy"/>
    <numFmt numFmtId="168" formatCode="General_)"/>
    <numFmt numFmtId="169" formatCode="0.00_);[Red]\(0.00\)"/>
    <numFmt numFmtId="170" formatCode="0_);[Red]\(0\)"/>
    <numFmt numFmtId="171" formatCode="_(* #,##0.00_);_(* \(#,##0.00\);_(* &quot;-&quot;??_);_(@_)"/>
    <numFmt numFmtId="172" formatCode="#,##0;[Red]#,##0"/>
    <numFmt numFmtId="173" formatCode="#,##0&quot; &quot;_$_);[Red]&quot;(&quot;#,##0&quot; &quot;_$&quot;)&quot;"/>
    <numFmt numFmtId="174" formatCode="_ * #,##0.00_)&quot; &quot;_$_ ;_ * &quot;(&quot;#,##0.00&quot;) &quot;_$_ ;_ * &quot;-&quot;??_)&quot; &quot;_$_ ;_ @_ "/>
    <numFmt numFmtId="175" formatCode="_ * #,##0.00_)&quot; $&quot;_ ;_ * &quot;(&quot;#,##0.00&quot;) $&quot;_ ;_ * &quot;-&quot;??_)&quot; $&quot;_ ;_ @_ "/>
    <numFmt numFmtId="176" formatCode="#,##0;\(#,##0\)"/>
    <numFmt numFmtId="177" formatCode="#,##0;&quot;(&quot;#,##0&quot;)&quot;"/>
    <numFmt numFmtId="178" formatCode="[&lt;=9999999]###\-####;###\-###\-####"/>
    <numFmt numFmtId="179" formatCode="0.0%"/>
    <numFmt numFmtId="180" formatCode="yyyy/mm/dd;@"/>
    <numFmt numFmtId="181" formatCode="0;;;@"/>
    <numFmt numFmtId="182" formatCode="#,##0.0_);[Red]\(#,##0.0\)"/>
    <numFmt numFmtId="183" formatCode="[$-1009]mmmm\ d\,\ yyyy;@"/>
  </numFmts>
  <fonts count="104">
    <font>
      <sz val="11"/>
      <color theme="1"/>
      <name val="Calibri"/>
      <family val="2"/>
      <scheme val="minor"/>
    </font>
    <font>
      <sz val="10"/>
      <color theme="1"/>
      <name val="Arial"/>
      <family val="2"/>
    </font>
    <font>
      <sz val="11"/>
      <color theme="1"/>
      <name val="Arial"/>
      <family val="2"/>
    </font>
    <font>
      <b/>
      <sz val="11"/>
      <color indexed="8"/>
      <name val="Calibri"/>
      <family val="2"/>
    </font>
    <font>
      <b/>
      <sz val="11"/>
      <color theme="1"/>
      <name val="Calibri"/>
      <family val="2"/>
      <scheme val="minor"/>
    </font>
    <font>
      <b/>
      <sz val="12"/>
      <color theme="1"/>
      <name val="Calibri"/>
      <family val="2"/>
      <scheme val="minor"/>
    </font>
    <font>
      <sz val="9"/>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sz val="8"/>
      <color theme="1"/>
      <name val="Calibri"/>
      <family val="2"/>
      <scheme val="minor"/>
    </font>
    <font>
      <sz val="12"/>
      <color theme="1"/>
      <name val="Calibri"/>
      <family val="2"/>
      <scheme val="minor"/>
    </font>
    <font>
      <sz val="11"/>
      <name val="Arial"/>
      <family val="2"/>
    </font>
    <font>
      <sz val="11"/>
      <color rgb="FFFF0000"/>
      <name val="Calibri"/>
      <family val="2"/>
      <scheme val="minor"/>
    </font>
    <font>
      <strike/>
      <sz val="11"/>
      <color rgb="FFFF0000"/>
      <name val="Calibri"/>
      <family val="2"/>
      <scheme val="minor"/>
    </font>
    <font>
      <b/>
      <sz val="14"/>
      <color theme="1"/>
      <name val="Calibri"/>
      <family val="2"/>
      <scheme val="minor"/>
    </font>
    <font>
      <u val="single"/>
      <sz val="11"/>
      <color theme="10"/>
      <name val="Arial"/>
      <family val="2"/>
    </font>
    <font>
      <i/>
      <sz val="9"/>
      <color theme="1"/>
      <name val="Calibri"/>
      <family val="2"/>
      <scheme val="minor"/>
    </font>
    <font>
      <vertAlign val="superscript"/>
      <sz val="11"/>
      <name val="Calibri"/>
      <family val="2"/>
      <scheme val="minor"/>
    </font>
    <font>
      <sz val="9.9"/>
      <color rgb="FF333333"/>
      <name val="Arial"/>
      <family val="2"/>
    </font>
    <font>
      <b/>
      <sz val="12"/>
      <color rgb="FFFF0000"/>
      <name val="Calibri"/>
      <family val="2"/>
      <scheme val="minor"/>
    </font>
    <font>
      <i/>
      <strike/>
      <sz val="10"/>
      <color rgb="FFFF0000"/>
      <name val="Calibri"/>
      <family val="2"/>
      <scheme val="minor"/>
    </font>
    <font>
      <sz val="10"/>
      <name val="Calibri"/>
      <family val="2"/>
      <scheme val="minor"/>
    </font>
    <font>
      <i/>
      <strike/>
      <sz val="12"/>
      <color rgb="FFFF0000"/>
      <name val="Calibri"/>
      <family val="2"/>
      <scheme val="minor"/>
    </font>
    <font>
      <b/>
      <sz val="12"/>
      <name val="Calibri"/>
      <family val="2"/>
      <scheme val="minor"/>
    </font>
    <font>
      <sz val="10"/>
      <name val="Arial"/>
      <family val="2"/>
    </font>
    <font>
      <sz val="7"/>
      <name val="Arial"/>
      <family val="2"/>
    </font>
    <font>
      <sz val="11"/>
      <name val="Calibri"/>
      <family val="2"/>
      <scheme val="minor"/>
    </font>
    <font>
      <b/>
      <sz val="10"/>
      <name val="Calibri"/>
      <family val="2"/>
      <scheme val="minor"/>
    </font>
    <font>
      <sz val="12"/>
      <name val="Calibri"/>
      <family val="2"/>
      <scheme val="minor"/>
    </font>
    <font>
      <strike/>
      <sz val="11"/>
      <name val="Calibri"/>
      <family val="2"/>
      <scheme val="minor"/>
    </font>
    <font>
      <i/>
      <strike/>
      <sz val="11"/>
      <color rgb="FFFF0000"/>
      <name val="Calibri"/>
      <family val="2"/>
      <scheme val="minor"/>
    </font>
    <font>
      <b/>
      <sz val="11"/>
      <color indexed="8"/>
      <name val="Calibri"/>
      <family val="2"/>
      <scheme val="minor"/>
    </font>
    <font>
      <sz val="11"/>
      <color indexed="8"/>
      <name val="Calibri"/>
      <family val="2"/>
      <scheme val="minor"/>
    </font>
    <font>
      <sz val="8"/>
      <name val="Calibri"/>
      <family val="2"/>
      <scheme val="minor"/>
    </font>
    <font>
      <i/>
      <sz val="8"/>
      <color theme="1"/>
      <name val="Calibri"/>
      <family val="2"/>
      <scheme val="minor"/>
    </font>
    <font>
      <b/>
      <sz val="10"/>
      <color theme="0" tint="-0.349700003862381"/>
      <name val="Calibri"/>
      <family val="2"/>
      <scheme val="minor"/>
    </font>
    <font>
      <b/>
      <sz val="11"/>
      <name val="Calibri"/>
      <family val="2"/>
    </font>
    <font>
      <u val="single"/>
      <sz val="11"/>
      <color theme="10"/>
      <name val="Calibri"/>
      <family val="2"/>
      <scheme val="minor"/>
    </font>
    <font>
      <sz val="12"/>
      <name val="Arial"/>
      <family val="2"/>
    </font>
    <font>
      <u val="single"/>
      <sz val="10"/>
      <color indexed="12"/>
      <name val="Times New Roman"/>
      <family val="1"/>
    </font>
    <font>
      <sz val="10"/>
      <name val="Times New Roman"/>
      <family val="1"/>
    </font>
    <font>
      <sz val="10"/>
      <name val="Geneva"/>
      <family val="2"/>
    </font>
    <font>
      <sz val="12"/>
      <name val="Helv"/>
      <family val="2"/>
    </font>
    <font>
      <sz val="11"/>
      <color indexed="8"/>
      <name val="Calibri"/>
      <family val="2"/>
    </font>
    <font>
      <i/>
      <vertAlign val="superscript"/>
      <sz val="9"/>
      <color theme="1"/>
      <name val="Calibri"/>
      <family val="2"/>
      <scheme val="minor"/>
    </font>
    <font>
      <i/>
      <sz val="9"/>
      <name val="Calibri"/>
      <family val="2"/>
      <scheme val="minor"/>
    </font>
    <font>
      <b/>
      <sz val="13"/>
      <color theme="1"/>
      <name val="Calibri"/>
      <family val="2"/>
      <scheme val="minor"/>
    </font>
    <font>
      <b/>
      <sz val="11"/>
      <color rgb="FFCC00CC"/>
      <name val="Calibri"/>
      <family val="2"/>
      <scheme val="minor"/>
    </font>
    <font>
      <b/>
      <i/>
      <sz val="11"/>
      <color theme="1"/>
      <name val="Calibri"/>
      <family val="2"/>
      <scheme val="minor"/>
    </font>
    <font>
      <sz val="11"/>
      <color rgb="FF000000"/>
      <name val="Calibri"/>
      <family val="2"/>
    </font>
    <font>
      <sz val="11"/>
      <color theme="6" tint="0.599749982357025"/>
      <name val="Calibri"/>
      <family val="2"/>
      <scheme val="minor"/>
    </font>
    <font>
      <sz val="11"/>
      <color rgb="FFCC00CC"/>
      <name val="Calibri"/>
      <family val="2"/>
      <scheme val="minor"/>
    </font>
    <font>
      <sz val="11"/>
      <color rgb="FFFFFFFF"/>
      <name val="Calibri"/>
      <family val="2"/>
    </font>
    <font>
      <b/>
      <sz val="11"/>
      <color rgb="FFFFFFFF"/>
      <name val="Calibri"/>
      <family val="2"/>
    </font>
    <font>
      <b/>
      <sz val="11"/>
      <color rgb="FF000000"/>
      <name val="Calibri"/>
      <family val="2"/>
    </font>
    <font>
      <b/>
      <i/>
      <sz val="11"/>
      <color rgb="FF000000"/>
      <name val="Calibri"/>
      <family val="2"/>
    </font>
    <font>
      <b/>
      <sz val="11"/>
      <color rgb="FFCC00CC"/>
      <name val="Calibri"/>
      <family val="2"/>
    </font>
    <font>
      <sz val="11"/>
      <color rgb="FFCC00CC"/>
      <name val="Calibri"/>
      <family val="2"/>
    </font>
    <font>
      <i/>
      <strike/>
      <sz val="11"/>
      <color rgb="FFFF0000"/>
      <name val="Calibri"/>
      <family val="2"/>
    </font>
    <font>
      <sz val="12"/>
      <color rgb="FF000000"/>
      <name val="Calibri"/>
      <family val="2"/>
    </font>
    <font>
      <b/>
      <sz val="12"/>
      <color rgb="FF000000"/>
      <name val="Calibri"/>
      <family val="2"/>
    </font>
    <font>
      <sz val="9"/>
      <color rgb="FF000000"/>
      <name val="Calibri"/>
      <family val="2"/>
    </font>
    <font>
      <sz val="9"/>
      <name val="Calibri"/>
      <family val="2"/>
      <scheme val="minor"/>
    </font>
    <font>
      <sz val="10"/>
      <color rgb="FF000000"/>
      <name val="Calibri"/>
      <family val="2"/>
    </font>
    <font>
      <b/>
      <sz val="10"/>
      <color rgb="FF000000"/>
      <name val="Calibri"/>
      <family val="2"/>
    </font>
    <font>
      <b/>
      <sz val="10"/>
      <color rgb="FFA6A6A6"/>
      <name val="Calibri"/>
      <family val="2"/>
    </font>
    <font>
      <sz val="11"/>
      <name val="Calibri"/>
      <family val="2"/>
    </font>
    <font>
      <sz val="11"/>
      <color theme="0"/>
      <name val="Calibri"/>
      <family val="2"/>
      <scheme val="minor"/>
    </font>
    <font>
      <b/>
      <sz val="10"/>
      <name val="Calibri"/>
      <family val="2"/>
    </font>
    <font>
      <b/>
      <sz val="10"/>
      <color theme="0" tint="-0.499700009822845"/>
      <name val="Calibri"/>
      <family val="2"/>
      <scheme val="minor"/>
    </font>
    <font>
      <b/>
      <sz val="10"/>
      <color theme="0" tint="-0.499700009822845"/>
      <name val="Calibri"/>
      <family val="2"/>
    </font>
    <font>
      <strike/>
      <sz val="10"/>
      <color theme="1"/>
      <name val="Calibri"/>
      <family val="2"/>
      <scheme val="minor"/>
    </font>
    <font>
      <sz val="13"/>
      <color theme="1"/>
      <name val="Calibri"/>
      <family val="2"/>
      <scheme val="minor"/>
    </font>
    <font>
      <sz val="9"/>
      <color rgb="FF0C0C0C"/>
      <name val="Arial"/>
      <family val="2"/>
    </font>
    <font>
      <sz val="9"/>
      <color rgb="FF000000"/>
      <name val="Arial"/>
      <family val="2"/>
    </font>
    <font>
      <sz val="9"/>
      <color rgb="FF181818"/>
      <name val="Arial"/>
      <family val="2"/>
    </font>
    <font>
      <sz val="9"/>
      <color rgb="FF242424"/>
      <name val="Arial"/>
      <family val="2"/>
    </font>
    <font>
      <sz val="9"/>
      <color rgb="FF3C3C3C"/>
      <name val="Arial"/>
      <family val="2"/>
    </font>
    <font>
      <sz val="11"/>
      <color rgb="FF000000"/>
      <name val="Arial"/>
      <family val="2"/>
    </font>
    <font>
      <sz val="11"/>
      <color rgb="FF181818"/>
      <name val="Calibri"/>
      <family val="2"/>
      <scheme val="minor"/>
    </font>
    <font>
      <sz val="11"/>
      <color rgb="FF0C0C0C"/>
      <name val="Calibri"/>
      <family val="2"/>
      <scheme val="minor"/>
    </font>
    <font>
      <sz val="11"/>
      <color rgb="FF000000"/>
      <name val="Calibri"/>
      <family val="2"/>
      <scheme val="minor"/>
    </font>
    <font>
      <sz val="11"/>
      <color rgb="FF242424"/>
      <name val="Calibri"/>
      <family val="2"/>
      <scheme val="minor"/>
    </font>
    <font>
      <b/>
      <sz val="10"/>
      <name val="Arial"/>
      <family val="2"/>
    </font>
    <font>
      <sz val="10"/>
      <color rgb="FF000000"/>
      <name val="Arial"/>
      <family val="2"/>
    </font>
    <font>
      <b/>
      <sz val="10"/>
      <color theme="0" tint="-0.499550014734268"/>
      <name val="Calibri"/>
      <family val="2"/>
      <scheme val="minor"/>
    </font>
    <font>
      <b/>
      <sz val="11"/>
      <color rgb="FFFF0000"/>
      <name val="Calibri"/>
      <family val="2"/>
      <scheme val="minor"/>
    </font>
    <font>
      <b/>
      <strike/>
      <sz val="12"/>
      <name val="Calibri"/>
      <family val="2"/>
      <scheme val="minor"/>
    </font>
    <font>
      <b/>
      <sz val="13"/>
      <name val="Calibri"/>
      <family val="2"/>
      <scheme val="minor"/>
    </font>
    <font>
      <sz val="13"/>
      <name val="Calibri"/>
      <family val="2"/>
      <scheme val="minor"/>
    </font>
    <font>
      <u val="single"/>
      <sz val="11"/>
      <name val="Arial"/>
      <family val="2"/>
    </font>
    <font>
      <b/>
      <sz val="9.85"/>
      <name val="Calibri"/>
      <family val="2"/>
      <scheme val="minor"/>
    </font>
    <font>
      <b/>
      <u val="single"/>
      <sz val="11"/>
      <name val="Calibri"/>
      <family val="2"/>
      <scheme val="minor"/>
    </font>
    <font>
      <u val="single"/>
      <sz val="11"/>
      <color rgb="FFFF0000"/>
      <name val="Arial"/>
      <family val="2"/>
    </font>
    <font>
      <strike/>
      <sz val="10"/>
      <name val="Arial"/>
      <family val="2"/>
    </font>
    <font>
      <sz val="9.9"/>
      <name val="Arial"/>
      <family val="2"/>
    </font>
    <font>
      <u val="single"/>
      <sz val="11"/>
      <name val="Calibri"/>
      <family val="2"/>
      <scheme val="minor"/>
    </font>
    <font>
      <i/>
      <sz val="8"/>
      <name val="Calibri"/>
      <family val="2"/>
      <scheme val="minor"/>
    </font>
    <font>
      <sz val="13"/>
      <color rgb="FFFF0000"/>
      <name val="Calibri"/>
      <family val="2"/>
      <scheme val="minor"/>
    </font>
    <font>
      <sz val="13"/>
      <color theme="0"/>
      <name val="Calibri"/>
      <family val="2"/>
      <scheme val="minor"/>
    </font>
    <font>
      <strike/>
      <sz val="13"/>
      <color rgb="FFFF0000"/>
      <name val="Calibri"/>
      <family val="2"/>
      <scheme val="minor"/>
    </font>
    <font>
      <sz val="11"/>
      <color theme="1"/>
      <name val="Calibri"/>
      <family val="2"/>
    </font>
  </fonts>
  <fills count="28">
    <fill>
      <patternFill/>
    </fill>
    <fill>
      <patternFill patternType="gray125"/>
    </fill>
    <fill>
      <patternFill patternType="solid">
        <fgColor theme="0"/>
        <bgColor indexed="64"/>
      </patternFill>
    </fill>
    <fill>
      <patternFill patternType="gray0625"/>
    </fill>
    <fill>
      <patternFill patternType="gray125">
        <bgColor theme="0"/>
      </patternFill>
    </fill>
    <fill>
      <patternFill patternType="solid">
        <fgColor rgb="FFFFFF00"/>
        <bgColor indexed="64"/>
      </patternFill>
    </fill>
    <fill>
      <patternFill patternType="solid">
        <fgColor theme="0" tint="-0.14970999956131"/>
        <bgColor indexed="64"/>
      </patternFill>
    </fill>
    <fill>
      <patternFill patternType="solid">
        <fgColor rgb="FFECEEEF"/>
        <bgColor indexed="64"/>
      </patternFill>
    </fill>
    <fill>
      <patternFill patternType="solid">
        <fgColor rgb="FFC5D9F1"/>
        <bgColor indexed="64"/>
      </patternFill>
    </fill>
    <fill>
      <patternFill patternType="gray0625">
        <bgColor theme="0"/>
      </patternFill>
    </fill>
    <fill>
      <patternFill patternType="solid">
        <fgColor rgb="FFFF66FF"/>
        <bgColor indexed="64"/>
      </patternFill>
    </fill>
    <fill>
      <patternFill patternType="solid">
        <fgColor theme="0" tint="-0.149560004472733"/>
        <bgColor indexed="64"/>
      </patternFill>
    </fill>
    <fill>
      <patternFill patternType="solid">
        <fgColor theme="0" tint="-0.149649992585182"/>
        <bgColor indexed="64"/>
      </patternFill>
    </fill>
    <fill>
      <patternFill patternType="solid">
        <fgColor theme="0" tint="-0.149770006537437"/>
        <bgColor indexed="64"/>
      </patternFill>
    </fill>
    <fill>
      <patternFill patternType="solid">
        <fgColor theme="0" tint="-0.149869993329048"/>
        <bgColor indexed="64"/>
      </patternFill>
    </fill>
    <fill>
      <patternFill patternType="solid">
        <fgColor theme="0" tint="-0.0496999993920326"/>
        <bgColor indexed="64"/>
      </patternFill>
    </fill>
    <fill>
      <patternFill patternType="solid">
        <fgColor theme="0" tint="-0.249689996242523"/>
        <bgColor indexed="64"/>
      </patternFill>
    </fill>
    <fill>
      <patternFill patternType="solid">
        <fgColor rgb="FFBFBFBF"/>
        <bgColor indexed="64"/>
      </patternFill>
    </fill>
    <fill>
      <patternFill patternType="solid">
        <fgColor theme="4" tint="0.599780023097992"/>
        <bgColor indexed="64"/>
      </patternFill>
    </fill>
    <fill>
      <patternFill patternType="solid">
        <fgColor theme="3" tint="0.799860000610352"/>
        <bgColor indexed="64"/>
      </patternFill>
    </fill>
    <fill>
      <patternFill patternType="solid">
        <fgColor theme="4" tint="0.799860000610352"/>
        <bgColor indexed="64"/>
      </patternFill>
    </fill>
    <fill>
      <patternFill patternType="solid">
        <fgColor theme="0" tint="-0.249630004167557"/>
        <bgColor indexed="64"/>
      </patternFill>
    </fill>
    <fill>
      <patternFill patternType="solid">
        <fgColor theme="4" tint="0.599870026111603"/>
        <bgColor indexed="64"/>
      </patternFill>
    </fill>
    <fill>
      <patternFill patternType="solid">
        <fgColor theme="4" tint="0.799889981746674"/>
        <bgColor indexed="64"/>
      </patternFill>
    </fill>
    <fill>
      <patternFill patternType="solid">
        <fgColor theme="0" tint="-0.0499499998986721"/>
        <bgColor indexed="64"/>
      </patternFill>
    </fill>
    <fill>
      <patternFill patternType="solid">
        <fgColor theme="0" tint="-0.149959996342659"/>
        <bgColor indexed="64"/>
      </patternFill>
    </fill>
    <fill>
      <patternFill patternType="solid">
        <fgColor indexed="65"/>
        <bgColor indexed="64"/>
      </patternFill>
    </fill>
    <fill>
      <patternFill patternType="solid">
        <fgColor rgb="FFFFFFFF"/>
        <bgColor indexed="64"/>
      </patternFill>
    </fill>
  </fills>
  <borders count="62">
    <border>
      <left/>
      <right/>
      <top/>
      <bottom/>
      <diagonal/>
    </border>
    <border>
      <left style="thin">
        <color auto="1"/>
      </left>
      <right style="thin">
        <color auto="1"/>
      </right>
      <top style="thin">
        <color auto="1"/>
      </top>
      <bottom style="thin">
        <color auto="1"/>
      </bottom>
    </border>
    <border>
      <left/>
      <right/>
      <top style="thin">
        <color auto="1"/>
      </top>
      <bottom/>
    </border>
    <border>
      <left style="thin">
        <color auto="1"/>
      </left>
      <right/>
      <top style="dashed">
        <color auto="1"/>
      </top>
      <bottom style="thin">
        <color auto="1"/>
      </bottom>
    </border>
    <border>
      <left style="thin">
        <color rgb="FF000000"/>
      </left>
      <right style="thin">
        <color rgb="FF000000"/>
      </right>
      <top/>
      <bottom style="thin">
        <color auto="1"/>
      </bottom>
    </border>
    <border>
      <left style="thin">
        <color rgb="FF000000"/>
      </left>
      <right style="thin">
        <color auto="1"/>
      </right>
      <top/>
      <bottom style="thin">
        <color auto="1"/>
      </bottom>
    </border>
    <border>
      <left style="thin">
        <color auto="1"/>
      </left>
      <right style="thin">
        <color auto="1"/>
      </right>
      <top/>
      <bottom style="thin">
        <color auto="1"/>
      </bottom>
    </border>
    <border>
      <left/>
      <right/>
      <top style="thin">
        <color auto="1"/>
      </top>
      <bottom style="thin">
        <color auto="1"/>
      </bottom>
    </border>
    <border>
      <left/>
      <right style="thin">
        <color auto="1"/>
      </right>
      <top style="thin">
        <color auto="1"/>
      </top>
      <bottom/>
    </border>
    <border>
      <left style="thin">
        <color auto="1"/>
      </left>
      <right/>
      <top/>
      <bottom style="thin">
        <color auto="1"/>
      </bottom>
    </border>
    <border>
      <left/>
      <right style="thin">
        <color auto="1"/>
      </right>
      <top style="thin">
        <color auto="1"/>
      </top>
      <bottom style="thin">
        <color auto="1"/>
      </bottom>
    </border>
    <border>
      <left style="thin">
        <color auto="1"/>
      </left>
      <right/>
      <top style="thin">
        <color auto="1"/>
      </top>
      <bottom/>
    </border>
    <border>
      <left style="thin">
        <color auto="1"/>
      </left>
      <right style="thin">
        <color rgb="FF000000"/>
      </right>
      <top/>
      <bottom style="thin">
        <color auto="1"/>
      </bottom>
    </border>
    <border>
      <left style="thin">
        <color auto="1"/>
      </left>
      <right/>
      <top/>
      <bottom/>
    </border>
    <border>
      <left/>
      <right style="thin">
        <color indexed="8"/>
      </right>
      <top/>
      <bottom/>
    </border>
    <border>
      <left style="thin">
        <color auto="1"/>
      </left>
      <right/>
      <top style="thin">
        <color auto="1"/>
      </top>
      <bottom style="dotted">
        <color auto="1"/>
      </bottom>
    </border>
    <border>
      <left/>
      <right style="thin">
        <color auto="1"/>
      </right>
      <top/>
      <bottom/>
    </border>
    <border>
      <left style="thin">
        <color auto="1"/>
      </left>
      <right/>
      <top style="thin">
        <color auto="1"/>
      </top>
      <bottom style="thin">
        <color auto="1"/>
      </bottom>
    </border>
    <border>
      <left style="thin">
        <color auto="1"/>
      </left>
      <right style="thin">
        <color auto="1"/>
      </right>
      <top/>
      <bottom/>
    </border>
    <border>
      <left style="thin">
        <color indexed="8"/>
      </left>
      <right/>
      <top/>
      <bottom/>
    </border>
    <border>
      <left style="thin">
        <color indexed="8"/>
      </left>
      <right style="thin">
        <color auto="1"/>
      </right>
      <top/>
      <bottom/>
    </border>
    <border>
      <left style="thin">
        <color auto="1"/>
      </left>
      <right style="thin">
        <color auto="1"/>
      </right>
      <top style="thin">
        <color auto="1"/>
      </top>
      <bottom/>
    </border>
    <border>
      <left/>
      <right/>
      <top/>
      <bottom style="thin">
        <color auto="1"/>
      </bottom>
    </border>
    <border>
      <left/>
      <right style="thin">
        <color auto="1"/>
      </right>
      <top/>
      <bottom style="thin">
        <color auto="1"/>
      </bottom>
    </border>
    <border>
      <left style="thin">
        <color auto="1"/>
      </left>
      <right style="hair">
        <color auto="1"/>
      </right>
      <top style="thin">
        <color auto="1"/>
      </top>
      <bottom style="thin">
        <color auto="1"/>
      </bottom>
    </border>
    <border>
      <left style="hair">
        <color auto="1"/>
      </left>
      <right style="hair">
        <color auto="1"/>
      </right>
      <top style="thin">
        <color auto="1"/>
      </top>
      <bottom style="thin">
        <color auto="1"/>
      </bottom>
    </border>
    <border>
      <left style="hair">
        <color auto="1"/>
      </left>
      <right style="thin">
        <color auto="1"/>
      </right>
      <top style="thin">
        <color auto="1"/>
      </top>
      <bottom style="thin">
        <color auto="1"/>
      </bottom>
    </border>
    <border>
      <left style="hair">
        <color auto="1"/>
      </left>
      <right style="hair">
        <color auto="1"/>
      </right>
      <top style="hair">
        <color auto="1"/>
      </top>
      <bottom style="hair">
        <color auto="1"/>
      </bottom>
    </border>
    <border>
      <left/>
      <right style="thin">
        <color auto="1"/>
      </right>
      <top style="hair">
        <color auto="1"/>
      </top>
      <bottom style="hair">
        <color auto="1"/>
      </bottom>
    </border>
    <border>
      <left/>
      <right style="thin">
        <color auto="1"/>
      </right>
      <top/>
      <bottom style="hair">
        <color auto="1"/>
      </bottom>
    </border>
    <border>
      <left/>
      <right style="thin">
        <color auto="1"/>
      </right>
      <top style="hair">
        <color auto="1"/>
      </top>
      <bottom/>
    </border>
    <border>
      <left/>
      <right/>
      <top style="hair">
        <color auto="1"/>
      </top>
      <bottom style="hair">
        <color auto="1"/>
      </bottom>
    </border>
    <border>
      <left style="thin">
        <color auto="1"/>
      </left>
      <right/>
      <top style="thin">
        <color rgb="FF000000"/>
      </top>
      <bottom/>
    </border>
    <border>
      <left style="thin">
        <color auto="1"/>
      </left>
      <right/>
      <top style="thin">
        <color auto="1"/>
      </top>
      <bottom style="thin">
        <color indexed="8"/>
      </bottom>
    </border>
    <border>
      <left style="thin">
        <color indexed="8"/>
      </left>
      <right/>
      <top style="thin">
        <color auto="1"/>
      </top>
      <bottom style="thin">
        <color auto="1"/>
      </bottom>
    </border>
    <border>
      <left style="thin">
        <color rgb="FF000000"/>
      </left>
      <right/>
      <top style="thin">
        <color auto="1"/>
      </top>
      <bottom/>
    </border>
    <border>
      <left style="thin">
        <color rgb="FF000000"/>
      </left>
      <right style="thin">
        <color auto="1"/>
      </right>
      <top style="thin">
        <color auto="1"/>
      </top>
      <bottom/>
    </border>
    <border>
      <left style="thin">
        <color rgb="FF000000"/>
      </left>
      <right/>
      <top style="thin">
        <color rgb="FF000000"/>
      </top>
      <bottom/>
    </border>
    <border>
      <left style="thin">
        <color rgb="FF000000"/>
      </left>
      <right style="thin">
        <color auto="1"/>
      </right>
      <top style="thin">
        <color rgb="FF000000"/>
      </top>
      <bottom/>
    </border>
    <border>
      <left style="thin">
        <color rgb="FF000000"/>
      </left>
      <right/>
      <top style="thin">
        <color auto="1"/>
      </top>
      <bottom style="thin">
        <color indexed="8"/>
      </bottom>
    </border>
    <border>
      <left style="thin">
        <color auto="1"/>
      </left>
      <right/>
      <top style="thin">
        <color rgb="FF000000"/>
      </top>
      <bottom style="thin">
        <color indexed="8"/>
      </bottom>
    </border>
    <border>
      <left style="thin">
        <color rgb="FF000000"/>
      </left>
      <right/>
      <top style="thin">
        <color auto="1"/>
      </top>
      <bottom style="thin">
        <color rgb="FF000000"/>
      </bottom>
    </border>
    <border>
      <left style="thin">
        <color rgb="FF000000"/>
      </left>
      <right/>
      <top style="thin">
        <color auto="1"/>
      </top>
      <bottom style="thin">
        <color auto="1"/>
      </bottom>
    </border>
    <border>
      <left style="thin">
        <color indexed="8"/>
      </left>
      <right style="thin">
        <color indexed="8"/>
      </right>
      <top/>
      <bottom/>
    </border>
    <border>
      <left style="thin">
        <color indexed="8"/>
      </left>
      <right/>
      <top style="thin">
        <color auto="1"/>
      </top>
      <bottom/>
    </border>
    <border>
      <left style="thin">
        <color auto="1"/>
      </left>
      <right/>
      <top style="thin">
        <color auto="1"/>
      </top>
      <bottom style="thin">
        <color rgb="FF000000"/>
      </bottom>
    </border>
    <border>
      <left style="thin">
        <color auto="1"/>
      </left>
      <right/>
      <top style="dotted">
        <color auto="1"/>
      </top>
      <bottom/>
    </border>
    <border>
      <left style="thin">
        <color auto="1"/>
      </left>
      <right style="thin">
        <color auto="1"/>
      </right>
      <top style="dotted">
        <color auto="1"/>
      </top>
      <bottom/>
    </border>
    <border>
      <left style="thin">
        <color auto="1"/>
      </left>
      <right/>
      <top style="dotted">
        <color auto="1"/>
      </top>
      <bottom style="thin">
        <color auto="1"/>
      </bottom>
    </border>
    <border>
      <left style="thin">
        <color auto="1"/>
      </left>
      <right style="thin">
        <color auto="1"/>
      </right>
      <top style="dotted">
        <color auto="1"/>
      </top>
      <bottom style="thin">
        <color auto="1"/>
      </bottom>
    </border>
    <border>
      <left style="thin">
        <color auto="1"/>
      </left>
      <right/>
      <top style="hair">
        <color auto="1"/>
      </top>
      <bottom style="hair">
        <color auto="1"/>
      </bottom>
    </border>
    <border>
      <left style="thin">
        <color auto="1"/>
      </left>
      <right/>
      <top/>
      <bottom style="hair">
        <color auto="1"/>
      </bottom>
    </border>
    <border>
      <left style="thin">
        <color auto="1"/>
      </left>
      <right/>
      <top style="hair">
        <color auto="1"/>
      </top>
      <bottom/>
    </border>
    <border>
      <left style="thin">
        <color rgb="FF000000"/>
      </left>
      <right style="thin">
        <color auto="1"/>
      </right>
      <top style="thin">
        <color auto="1"/>
      </top>
      <bottom style="thin">
        <color rgb="FF000000"/>
      </bottom>
    </border>
    <border>
      <left style="thin">
        <color rgb="FF000000"/>
      </left>
      <right style="thin">
        <color auto="1"/>
      </right>
      <top style="thin">
        <color auto="1"/>
      </top>
      <bottom style="thin">
        <color auto="1"/>
      </bottom>
    </border>
    <border>
      <left/>
      <right style="thin">
        <color indexed="8"/>
      </right>
      <top style="thin">
        <color auto="1"/>
      </top>
      <bottom/>
    </border>
    <border>
      <left style="thin">
        <color auto="1"/>
      </left>
      <right style="thin">
        <color rgb="FF000000"/>
      </right>
      <top style="thin">
        <color auto="1"/>
      </top>
      <bottom/>
    </border>
    <border>
      <left style="thin">
        <color auto="1"/>
      </left>
      <right style="thin">
        <color rgb="FF000000"/>
      </right>
      <top/>
      <bottom/>
    </border>
    <border>
      <left style="thin">
        <color indexed="8"/>
      </left>
      <right style="thin">
        <color indexed="8"/>
      </right>
      <top style="thin">
        <color auto="1"/>
      </top>
      <bottom/>
    </border>
    <border>
      <left style="thin">
        <color indexed="8"/>
      </left>
      <right style="thin">
        <color auto="1"/>
      </right>
      <top style="thin">
        <color auto="1"/>
      </top>
      <bottom/>
    </border>
    <border>
      <left style="thin">
        <color auto="1"/>
      </left>
      <right style="dashed">
        <color auto="1"/>
      </right>
      <top/>
      <bottom/>
    </border>
    <border>
      <left style="dashed">
        <color auto="1"/>
      </left>
      <right/>
      <top/>
      <bottom/>
    </border>
  </borders>
  <cellStyleXfs count="15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6" fillId="0" borderId="0" applyNumberFormat="0" applyFont="0" applyBorder="0">
      <alignment horizontal="right"/>
      <protection locked="0"/>
    </xf>
    <xf numFmtId="39" fontId="27" fillId="0" borderId="1">
      <alignment horizontal="right"/>
      <protection locked="0"/>
    </xf>
    <xf numFmtId="165" fontId="0" fillId="0" borderId="0" applyFont="0" applyFill="0" applyBorder="0" applyAlignment="0" applyProtection="0"/>
    <xf numFmtId="168" fontId="40" fillId="0" borderId="0">
      <alignment/>
      <protection/>
    </xf>
    <xf numFmtId="0" fontId="41" fillId="0" borderId="0" applyNumberFormat="0" applyFill="0" applyBorder="0">
      <alignment/>
      <protection locked="0"/>
    </xf>
    <xf numFmtId="171" fontId="26" fillId="0" borderId="0" applyFont="0" applyFill="0" applyBorder="0" applyAlignment="0" applyProtection="0"/>
    <xf numFmtId="0" fontId="42" fillId="0" borderId="0">
      <alignment/>
      <protection/>
    </xf>
    <xf numFmtId="0" fontId="26" fillId="0" borderId="0">
      <alignment/>
      <protection/>
    </xf>
    <xf numFmtId="0" fontId="26" fillId="0" borderId="0">
      <alignment/>
      <protection/>
    </xf>
    <xf numFmtId="0" fontId="43" fillId="0" borderId="0">
      <alignment/>
      <protection/>
    </xf>
    <xf numFmtId="0" fontId="2" fillId="0" borderId="0">
      <alignment/>
      <protection/>
    </xf>
    <xf numFmtId="0" fontId="2"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44" fontId="0" fillId="0" borderId="0" applyFont="0" applyFill="0" applyBorder="0" applyAlignment="0" applyProtection="0"/>
    <xf numFmtId="0" fontId="40" fillId="0" borderId="0">
      <alignment/>
      <protection/>
    </xf>
    <xf numFmtId="39" fontId="27" fillId="0" borderId="1">
      <alignment horizontal="right"/>
      <protection locked="0"/>
    </xf>
    <xf numFmtId="39" fontId="27" fillId="0" borderId="1">
      <alignment horizontal="right"/>
      <protection locked="0"/>
    </xf>
    <xf numFmtId="165"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51" fillId="0" borderId="0">
      <alignment/>
      <protection/>
    </xf>
    <xf numFmtId="9" fontId="0" fillId="0" borderId="0" applyFont="0" applyFill="0" applyBorder="0" applyAlignment="0" applyProtection="0"/>
    <xf numFmtId="0" fontId="51" fillId="0" borderId="0">
      <alignment/>
      <protection/>
    </xf>
    <xf numFmtId="0" fontId="5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1" fillId="0" borderId="0">
      <alignment/>
      <protection/>
    </xf>
    <xf numFmtId="0" fontId="51" fillId="0" borderId="0">
      <alignment/>
      <protection/>
    </xf>
    <xf numFmtId="39" fontId="27" fillId="0" borderId="1">
      <alignment horizontal="right"/>
      <protection locked="0"/>
    </xf>
    <xf numFmtId="39" fontId="27" fillId="0" borderId="1">
      <alignment horizontal="right"/>
      <protection locked="0"/>
    </xf>
    <xf numFmtId="39" fontId="27" fillId="0" borderId="1">
      <alignment horizontal="right"/>
      <protection locked="0"/>
    </xf>
    <xf numFmtId="0" fontId="2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cellStyleXfs>
  <cellXfs count="3039">
    <xf numFmtId="0" fontId="0" fillId="0" borderId="0" xfId="0"/>
    <xf numFmtId="0" fontId="0" fillId="0" borderId="0" xfId="0" applyFill="1" applyBorder="1" applyAlignment="1">
      <alignment horizontal="center"/>
    </xf>
    <xf numFmtId="0" fontId="0" fillId="0" borderId="0" xfId="0" applyFill="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0" fontId="11" fillId="0" borderId="0" xfId="0" applyFont="1" applyBorder="1" applyAlignment="1">
      <alignment horizontal="center" vertical="top"/>
    </xf>
    <xf numFmtId="0" fontId="0" fillId="0" borderId="0" xfId="0" applyFill="1" applyBorder="1" applyAlignment="1">
      <alignment/>
    </xf>
    <xf numFmtId="0" fontId="0" fillId="0" borderId="0" xfId="0" applyFill="1" applyBorder="1" applyAlignment="1">
      <alignment horizontal="center" vertical="center"/>
    </xf>
    <xf numFmtId="168" fontId="28" fillId="0" borderId="0" xfId="25" applyFont="1" applyBorder="1">
      <alignment/>
      <protection/>
    </xf>
    <xf numFmtId="168" fontId="28" fillId="0" borderId="0" xfId="25" applyFont="1" applyBorder="1" applyAlignment="1">
      <alignment/>
      <protection/>
    </xf>
    <xf numFmtId="0" fontId="22" fillId="0" borderId="0" xfId="0" applyFont="1" applyBorder="1" applyAlignment="1">
      <alignment horizontal="left" vertical="top" wrapText="1"/>
    </xf>
    <xf numFmtId="0" fontId="4" fillId="0" borderId="0" xfId="0" applyFont="1" applyBorder="1" applyAlignment="1">
      <alignment horizontal="right" vertical="center"/>
    </xf>
    <xf numFmtId="0" fontId="28" fillId="0" borderId="0" xfId="0" applyFont="1" applyBorder="1" applyAlignment="1">
      <alignment horizontal="center" vertical="center"/>
    </xf>
    <xf numFmtId="10" fontId="28" fillId="0" borderId="0" xfId="31" applyNumberFormat="1" applyFont="1" applyBorder="1" applyAlignment="1" quotePrefix="1">
      <alignment horizontal="center"/>
      <protection/>
    </xf>
    <xf numFmtId="10" fontId="28" fillId="0" borderId="0" xfId="31" applyNumberFormat="1" applyFont="1" applyFill="1" applyBorder="1" applyAlignment="1" quotePrefix="1">
      <alignment horizontal="center"/>
      <protection/>
    </xf>
    <xf numFmtId="10" fontId="0" fillId="0" borderId="0" xfId="0" applyNumberFormat="1" applyFill="1" applyBorder="1"/>
    <xf numFmtId="38" fontId="0" fillId="0" borderId="0" xfId="0" applyNumberFormat="1" applyFill="1" applyBorder="1"/>
    <xf numFmtId="0" fontId="12" fillId="0" borderId="0" xfId="0" applyFont="1" applyBorder="1" applyAlignment="1">
      <alignment horizontal="left" indent="1"/>
    </xf>
    <xf numFmtId="0" fontId="8" fillId="0" borderId="0" xfId="0" applyFont="1" applyFill="1" applyBorder="1" applyAlignment="1">
      <alignment/>
    </xf>
    <xf numFmtId="0" fontId="8" fillId="0" borderId="0" xfId="0" applyFont="1" applyBorder="1" applyAlignment="1">
      <alignment/>
    </xf>
    <xf numFmtId="0" fontId="0" fillId="0" borderId="0" xfId="0" applyFont="1" applyFill="1" applyBorder="1" applyAlignment="1">
      <alignment horizontal="left"/>
    </xf>
    <xf numFmtId="0" fontId="24" fillId="0" borderId="0" xfId="0" applyFont="1" applyBorder="1" applyAlignment="1">
      <alignment horizontal="left"/>
    </xf>
    <xf numFmtId="0" fontId="22" fillId="0" borderId="0" xfId="0" applyFont="1" applyBorder="1" applyAlignment="1">
      <alignment horizontal="center" vertical="top" wrapText="1"/>
    </xf>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10" fontId="49" fillId="0" borderId="0" xfId="31" applyNumberFormat="1" applyFont="1" applyBorder="1" applyAlignment="1" quotePrefix="1">
      <alignment/>
      <protection/>
    </xf>
    <xf numFmtId="38" fontId="0" fillId="0" borderId="0" xfId="0" applyNumberFormat="1" applyFont="1" applyFill="1" applyBorder="1"/>
    <xf numFmtId="172" fontId="4" fillId="0" borderId="0" xfId="24" applyNumberFormat="1" applyFont="1" applyFill="1" applyBorder="1"/>
    <xf numFmtId="172" fontId="39" fillId="0" borderId="0" xfId="20" applyNumberFormat="1" applyFont="1" applyFill="1" applyBorder="1"/>
    <xf numFmtId="165" fontId="0" fillId="0" borderId="0" xfId="24" applyFont="1" applyFill="1" applyBorder="1"/>
    <xf numFmtId="0" fontId="0" fillId="0" borderId="0" xfId="0" applyFont="1" applyFill="1" applyBorder="1" applyAlignment="1">
      <alignment horizontal="right" vertical="center" wrapText="1"/>
    </xf>
    <xf numFmtId="44" fontId="0" fillId="0" borderId="0" xfId="42" applyFont="1" applyFill="1" applyBorder="1"/>
    <xf numFmtId="0" fontId="4" fillId="0" borderId="0" xfId="0" applyFont="1" applyFill="1" applyBorder="1" applyAlignment="1">
      <alignment horizontal="right" vertical="center" wrapText="1"/>
    </xf>
    <xf numFmtId="0" fontId="4" fillId="0" borderId="0" xfId="0" applyFont="1" applyFill="1" applyBorder="1" applyAlignment="1">
      <alignment vertical="center" wrapText="1"/>
    </xf>
    <xf numFmtId="44" fontId="4" fillId="0" borderId="0" xfId="42" applyFont="1" applyFill="1" applyBorder="1" applyAlignment="1">
      <alignment vertical="center" wrapText="1"/>
    </xf>
    <xf numFmtId="44" fontId="0" fillId="0" borderId="0" xfId="42" applyFont="1" applyFill="1" applyBorder="1" applyAlignment="1">
      <alignment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right"/>
    </xf>
    <xf numFmtId="0" fontId="28" fillId="0" borderId="0" xfId="0" applyFont="1" applyFill="1" applyBorder="1"/>
    <xf numFmtId="0" fontId="51" fillId="0" borderId="0" xfId="73" applyBorder="1" applyAlignment="1">
      <alignment horizontal="left"/>
      <protection/>
    </xf>
    <xf numFmtId="0" fontId="51" fillId="0" borderId="0" xfId="71" applyBorder="1" applyAlignment="1">
      <alignment horizontal="left" indent="4"/>
      <protection/>
    </xf>
    <xf numFmtId="0" fontId="51" fillId="0" borderId="0" xfId="71" applyBorder="1" applyAlignment="1">
      <alignment horizontal="left" indent="2"/>
      <protection/>
    </xf>
    <xf numFmtId="0" fontId="51" fillId="0" borderId="0" xfId="71" applyBorder="1" applyAlignment="1">
      <alignment horizontal="right"/>
      <protection/>
    </xf>
    <xf numFmtId="176" fontId="10" fillId="0" borderId="0" xfId="0" applyNumberFormat="1" applyFont="1" applyFill="1" applyBorder="1"/>
    <xf numFmtId="38" fontId="28" fillId="0" borderId="0" xfId="0" applyNumberFormat="1" applyFont="1" applyBorder="1"/>
    <xf numFmtId="0" fontId="10" fillId="0" borderId="0" xfId="0" applyFont="1" applyFill="1" applyBorder="1" applyAlignment="1">
      <alignment horizontal="left" wrapText="1"/>
    </xf>
    <xf numFmtId="49" fontId="10" fillId="0" borderId="0" xfId="0" applyNumberFormat="1" applyFont="1" applyFill="1" applyBorder="1" applyAlignment="1">
      <alignment horizontal="center"/>
    </xf>
    <xf numFmtId="38" fontId="10" fillId="0" borderId="0" xfId="0" applyNumberFormat="1" applyFont="1" applyFill="1" applyBorder="1"/>
    <xf numFmtId="0" fontId="30" fillId="0" borderId="0" xfId="0" applyFont="1" applyBorder="1"/>
    <xf numFmtId="38" fontId="30" fillId="0" borderId="0" xfId="0" applyNumberFormat="1" applyFont="1" applyBorder="1"/>
    <xf numFmtId="0" fontId="56" fillId="0" borderId="0" xfId="71" applyFont="1" applyBorder="1" applyAlignment="1">
      <alignment horizontal="left" indent="4"/>
      <protection/>
    </xf>
    <xf numFmtId="0" fontId="4" fillId="0" borderId="0" xfId="0" applyFont="1" applyFill="1" applyBorder="1" applyAlignment="1">
      <alignment horizontal="left" vertical="center"/>
    </xf>
    <xf numFmtId="0" fontId="0" fillId="0" borderId="0" xfId="0" applyFont="1" applyFill="1" applyBorder="1" applyAlignment="1">
      <alignment vertical="center" wrapText="1"/>
    </xf>
    <xf numFmtId="0" fontId="51" fillId="0" borderId="0" xfId="71" applyBorder="1" applyAlignment="1">
      <alignment vertical="center" wrapText="1"/>
      <protection/>
    </xf>
    <xf numFmtId="175" fontId="51" fillId="0" borderId="0" xfId="71" applyNumberFormat="1" applyBorder="1">
      <alignment/>
      <protection/>
    </xf>
    <xf numFmtId="175" fontId="51" fillId="0" borderId="0" xfId="71" applyNumberFormat="1" applyBorder="1" applyAlignment="1">
      <alignment vertical="center" wrapText="1"/>
      <protection/>
    </xf>
    <xf numFmtId="168" fontId="28" fillId="0" borderId="0" xfId="25" applyFont="1" applyFill="1" applyBorder="1" applyAlignment="1">
      <alignment/>
      <protection/>
    </xf>
    <xf numFmtId="0" fontId="0" fillId="0" borderId="0" xfId="0" applyFont="1" applyBorder="1" applyAlignment="1">
      <alignment horizontal="left" indent="1"/>
    </xf>
    <xf numFmtId="0" fontId="51" fillId="0" borderId="2" xfId="71" applyBorder="1">
      <alignment/>
      <protection/>
    </xf>
    <xf numFmtId="0" fontId="56" fillId="0" borderId="0" xfId="71" applyFont="1" applyBorder="1" applyAlignment="1">
      <alignment vertical="center"/>
      <protection/>
    </xf>
    <xf numFmtId="0" fontId="60" fillId="0" borderId="0" xfId="71" applyFont="1" applyBorder="1">
      <alignment/>
      <protection/>
    </xf>
    <xf numFmtId="0" fontId="0" fillId="0" borderId="0" xfId="0" applyFont="1" applyBorder="1" applyAlignment="1">
      <alignment horizontal="right" vertical="center" wrapText="1" shrinkToFit="1"/>
    </xf>
    <xf numFmtId="0" fontId="51" fillId="0" borderId="2" xfId="73" applyBorder="1">
      <alignment/>
      <protection/>
    </xf>
    <xf numFmtId="0" fontId="4" fillId="0" borderId="3" xfId="0" applyFont="1" applyBorder="1" applyAlignment="1">
      <alignment horizontal="left"/>
    </xf>
    <xf numFmtId="0" fontId="56" fillId="0" borderId="2" xfId="71" applyFont="1" applyBorder="1" applyAlignment="1">
      <alignment horizontal="left" wrapText="1"/>
      <protection/>
    </xf>
    <xf numFmtId="0" fontId="56" fillId="0" borderId="2" xfId="71" applyFont="1" applyBorder="1">
      <alignment/>
      <protection/>
    </xf>
    <xf numFmtId="0" fontId="4" fillId="2" borderId="0" xfId="0" applyFont="1" applyFill="1" applyBorder="1" applyAlignment="1">
      <alignment horizontal="left" wrapText="1"/>
    </xf>
    <xf numFmtId="40" fontId="0" fillId="2" borderId="0" xfId="24" applyNumberFormat="1" applyFont="1" applyFill="1" applyBorder="1"/>
    <xf numFmtId="0" fontId="4" fillId="2" borderId="2" xfId="0" applyFont="1" applyFill="1" applyBorder="1" applyAlignment="1">
      <alignment horizontal="left" wrapText="1"/>
    </xf>
    <xf numFmtId="40" fontId="0" fillId="2" borderId="2" xfId="24" applyNumberFormat="1" applyFont="1" applyFill="1" applyBorder="1"/>
    <xf numFmtId="0" fontId="52" fillId="2" borderId="2" xfId="0" applyFont="1" applyFill="1" applyBorder="1" applyAlignment="1">
      <alignment/>
    </xf>
    <xf numFmtId="0" fontId="52" fillId="2" borderId="0" xfId="0" applyFont="1" applyFill="1" applyBorder="1" applyAlignment="1">
      <alignment/>
    </xf>
    <xf numFmtId="0" fontId="0" fillId="3" borderId="0" xfId="0" applyFont="1" applyFill="1" applyBorder="1"/>
    <xf numFmtId="0" fontId="0" fillId="0" borderId="0" xfId="0" applyBorder="1" applyAlignment="1">
      <alignment horizontal="center"/>
    </xf>
    <xf numFmtId="40" fontId="0" fillId="0" borderId="2" xfId="24" applyNumberFormat="1" applyFont="1" applyFill="1" applyBorder="1"/>
    <xf numFmtId="40" fontId="0" fillId="0" borderId="0" xfId="24" applyNumberFormat="1" applyFont="1" applyFill="1" applyBorder="1"/>
    <xf numFmtId="0" fontId="28" fillId="0" borderId="0" xfId="0" applyFont="1" applyBorder="1" applyAlignment="1">
      <alignment vertical="center" wrapText="1"/>
    </xf>
    <xf numFmtId="0" fontId="51" fillId="0" borderId="4" xfId="100" applyBorder="1" applyAlignment="1" quotePrefix="1">
      <alignment horizontal="center"/>
      <protection/>
    </xf>
    <xf numFmtId="0" fontId="51" fillId="0" borderId="5" xfId="100" applyBorder="1" applyAlignment="1" quotePrefix="1">
      <alignment horizontal="center"/>
      <protection/>
    </xf>
    <xf numFmtId="0" fontId="73" fillId="0" borderId="0" xfId="0" applyFont="1" applyBorder="1" applyAlignment="1">
      <alignment horizontal="center" vertical="top"/>
    </xf>
    <xf numFmtId="0" fontId="0" fillId="0" borderId="1" xfId="0" applyFill="1" applyBorder="1" applyAlignment="1">
      <alignment vertical="center"/>
    </xf>
    <xf numFmtId="0" fontId="28" fillId="0" borderId="0" xfId="0" applyFont="1" applyFill="1" applyBorder="1" applyAlignment="1">
      <alignment/>
    </xf>
    <xf numFmtId="0" fontId="4" fillId="0" borderId="0" xfId="0" applyFont="1" applyFill="1" applyBorder="1" applyAlignment="1">
      <alignment horizontal="left" indent="1"/>
    </xf>
    <xf numFmtId="0" fontId="0" fillId="0" borderId="1" xfId="0" applyFill="1" applyBorder="1" applyAlignment="1">
      <alignment horizontal="center" vertical="center" wrapText="1"/>
    </xf>
    <xf numFmtId="0" fontId="56" fillId="0" borderId="1" xfId="0" applyFont="1" applyFill="1" applyBorder="1" applyAlignment="1">
      <alignment wrapText="1"/>
    </xf>
    <xf numFmtId="0" fontId="10" fillId="0" borderId="1" xfId="0" applyFont="1" applyFill="1" applyBorder="1"/>
    <xf numFmtId="0" fontId="28" fillId="0" borderId="1" xfId="0" applyFont="1" applyFill="1" applyBorder="1" applyAlignment="1" applyProtection="1" quotePrefix="1">
      <alignment horizontal="center"/>
      <protection hidden="1"/>
    </xf>
    <xf numFmtId="0" fontId="69" fillId="0" borderId="0" xfId="0" applyFont="1" applyBorder="1"/>
    <xf numFmtId="49" fontId="28" fillId="0" borderId="6" xfId="0" applyNumberFormat="1" applyFont="1" applyBorder="1" applyAlignment="1">
      <alignment horizontal="center" vertical="center" wrapText="1" shrinkToFit="1"/>
    </xf>
    <xf numFmtId="0" fontId="28" fillId="0" borderId="1" xfId="0" applyFont="1" applyFill="1" applyBorder="1" applyProtection="1">
      <protection hidden="1"/>
    </xf>
    <xf numFmtId="0" fontId="28" fillId="0" borderId="1" xfId="0" applyFont="1" applyFill="1" applyBorder="1" applyProtection="1" quotePrefix="1">
      <protection hidden="1"/>
    </xf>
    <xf numFmtId="49" fontId="69" fillId="0" borderId="0" xfId="0" applyNumberFormat="1" applyFont="1" applyFill="1" applyBorder="1" applyAlignment="1" applyProtection="1">
      <alignment horizontal="right"/>
      <protection/>
    </xf>
    <xf numFmtId="49" fontId="69" fillId="0" borderId="0" xfId="0" applyNumberFormat="1" applyFont="1" applyFill="1" applyBorder="1" applyAlignment="1" applyProtection="1" quotePrefix="1">
      <alignment horizontal="right" vertical="center"/>
      <protection/>
    </xf>
    <xf numFmtId="49" fontId="69" fillId="0" borderId="0" xfId="0" applyNumberFormat="1" applyFont="1" applyFill="1" applyBorder="1" applyAlignment="1" applyProtection="1">
      <alignment horizontal="right" vertical="center"/>
      <protection/>
    </xf>
    <xf numFmtId="0" fontId="4" fillId="0" borderId="7" xfId="0" applyFont="1" applyBorder="1" applyAlignment="1" applyProtection="1">
      <alignment/>
      <protection/>
    </xf>
    <xf numFmtId="0" fontId="0" fillId="4" borderId="0" xfId="0" applyFill="1" applyBorder="1" applyProtection="1">
      <protection/>
    </xf>
    <xf numFmtId="49" fontId="0" fillId="0" borderId="0" xfId="0" applyNumberFormat="1" applyBorder="1" applyAlignment="1">
      <alignment horizontal="left"/>
    </xf>
    <xf numFmtId="0" fontId="0" fillId="2" borderId="0" xfId="0" applyFill="1" applyBorder="1"/>
    <xf numFmtId="0" fontId="0" fillId="0" borderId="0" xfId="0" applyBorder="1" applyAlignment="1">
      <alignment horizontal="right" vertical="center"/>
    </xf>
    <xf numFmtId="0" fontId="8" fillId="5" borderId="0" xfId="0" applyFont="1" applyFill="1" applyBorder="1"/>
    <xf numFmtId="0" fontId="0" fillId="0" borderId="1" xfId="0" applyBorder="1" applyAlignment="1">
      <alignment vertical="center"/>
    </xf>
    <xf numFmtId="49" fontId="0" fillId="0" borderId="6" xfId="0" applyNumberFormat="1" applyFont="1" applyBorder="1" applyAlignment="1">
      <alignment horizontal="center" vertical="center"/>
    </xf>
    <xf numFmtId="49" fontId="0" fillId="0" borderId="0" xfId="0" applyNumberFormat="1" applyFont="1" applyBorder="1" applyAlignment="1" quotePrefix="1">
      <alignment horizontal="left"/>
    </xf>
    <xf numFmtId="49" fontId="15" fillId="0" borderId="0" xfId="0" applyNumberFormat="1" applyFont="1" applyBorder="1" applyAlignment="1">
      <alignment horizontal="center" vertical="center" wrapText="1" shrinkToFit="1"/>
    </xf>
    <xf numFmtId="0" fontId="0" fillId="6" borderId="0" xfId="0" applyFill="1" applyBorder="1" applyAlignment="1">
      <alignment/>
    </xf>
    <xf numFmtId="0" fontId="56" fillId="0" borderId="0" xfId="0" applyFont="1" applyFill="1" applyBorder="1" applyAlignment="1">
      <alignment wrapText="1"/>
    </xf>
    <xf numFmtId="0" fontId="0" fillId="6" borderId="0" xfId="0" applyFill="1" applyBorder="1" applyAlignment="1">
      <alignment vertical="center"/>
    </xf>
    <xf numFmtId="0" fontId="56" fillId="6" borderId="0" xfId="0" applyFont="1" applyFill="1" applyBorder="1" applyAlignment="1">
      <alignment wrapText="1"/>
    </xf>
    <xf numFmtId="49" fontId="0" fillId="0" borderId="6" xfId="0" applyNumberFormat="1" applyFont="1" applyBorder="1" applyAlignment="1">
      <alignment horizontal="center" vertical="center" wrapText="1" shrinkToFit="1"/>
    </xf>
    <xf numFmtId="0" fontId="0" fillId="0" borderId="1" xfId="0" applyFont="1" applyBorder="1"/>
    <xf numFmtId="0" fontId="0" fillId="0" borderId="1" xfId="0" applyFont="1" applyBorder="1" applyAlignment="1">
      <alignment/>
    </xf>
    <xf numFmtId="0" fontId="28" fillId="6" borderId="0" xfId="0" applyFont="1" applyFill="1" applyBorder="1" applyAlignment="1">
      <alignment horizontal="left" vertical="center"/>
    </xf>
    <xf numFmtId="0" fontId="0" fillId="6" borderId="0" xfId="0" applyFont="1" applyFill="1" applyBorder="1" applyAlignment="1">
      <alignment vertical="center"/>
    </xf>
    <xf numFmtId="0" fontId="28" fillId="0" borderId="0" xfId="0" applyFont="1" applyFill="1" applyBorder="1" applyAlignment="1">
      <alignment horizontal="left" vertical="center"/>
    </xf>
    <xf numFmtId="0" fontId="0" fillId="0" borderId="1" xfId="0" applyBorder="1" applyAlignment="1">
      <alignment/>
    </xf>
    <xf numFmtId="0" fontId="51" fillId="0" borderId="0" xfId="71" applyFill="1" applyBorder="1">
      <alignment/>
      <protection/>
    </xf>
    <xf numFmtId="0" fontId="28" fillId="0" borderId="1" xfId="0" applyFont="1" applyFill="1" applyBorder="1" applyAlignment="1">
      <alignment vertical="center"/>
    </xf>
    <xf numFmtId="0" fontId="28" fillId="0" borderId="0" xfId="0" applyFont="1" applyFill="1" applyBorder="1" applyProtection="1">
      <protection hidden="1"/>
    </xf>
    <xf numFmtId="0" fontId="28" fillId="0" borderId="0" xfId="0" applyFont="1" applyFill="1" applyBorder="1" applyProtection="1" quotePrefix="1">
      <protection hidden="1"/>
    </xf>
    <xf numFmtId="0" fontId="28" fillId="6" borderId="0" xfId="0" applyFont="1" applyFill="1" applyBorder="1" applyAlignment="1">
      <alignment vertical="center"/>
    </xf>
    <xf numFmtId="0" fontId="0" fillId="0" borderId="0" xfId="0" applyFont="1" applyBorder="1" applyAlignment="1">
      <alignment horizontal="left" vertical="center"/>
    </xf>
    <xf numFmtId="0" fontId="4" fillId="6" borderId="0" xfId="0" applyFont="1" applyFill="1" applyBorder="1" applyAlignment="1">
      <alignment vertical="center"/>
    </xf>
    <xf numFmtId="0" fontId="29" fillId="2" borderId="2" xfId="0" applyFont="1" applyFill="1" applyBorder="1" applyAlignment="1">
      <alignment horizontal="right" vertical="center"/>
    </xf>
    <xf numFmtId="0" fontId="28" fillId="0" borderId="0" xfId="0" applyFont="1" applyFill="1" applyBorder="1" applyAlignment="1" quotePrefix="1">
      <alignment horizontal="center"/>
    </xf>
    <xf numFmtId="0" fontId="30" fillId="0" borderId="0" xfId="0" applyFont="1" applyFill="1" applyBorder="1"/>
    <xf numFmtId="0" fontId="51" fillId="0" borderId="0" xfId="100" applyBorder="1">
      <alignment/>
      <protection/>
    </xf>
    <xf numFmtId="0" fontId="51" fillId="6" borderId="0" xfId="100" applyFill="1" applyBorder="1">
      <alignment/>
      <protection/>
    </xf>
    <xf numFmtId="0" fontId="38" fillId="6" borderId="2" xfId="100" applyFont="1" applyFill="1" applyBorder="1" applyAlignment="1">
      <alignment horizontal="center" vertical="center"/>
      <protection/>
    </xf>
    <xf numFmtId="0" fontId="38" fillId="0" borderId="2" xfId="100" applyFont="1" applyBorder="1" applyAlignment="1">
      <alignment horizontal="center" vertical="center"/>
      <protection/>
    </xf>
    <xf numFmtId="0" fontId="28" fillId="0" borderId="1" xfId="0" applyFont="1" applyFill="1" applyBorder="1" applyAlignment="1">
      <alignment vertical="center" wrapText="1"/>
    </xf>
    <xf numFmtId="0" fontId="0" fillId="0" borderId="0" xfId="0" applyFont="1" applyBorder="1" applyAlignment="1">
      <alignment vertical="center" wrapText="1"/>
    </xf>
    <xf numFmtId="0" fontId="4" fillId="6" borderId="0" xfId="0" applyFont="1" applyFill="1" applyBorder="1" applyAlignment="1">
      <alignment/>
    </xf>
    <xf numFmtId="0" fontId="4" fillId="6" borderId="0" xfId="0" applyFont="1" applyFill="1" applyBorder="1" applyAlignment="1">
      <alignment horizontal="left" wrapText="1"/>
    </xf>
    <xf numFmtId="0" fontId="4" fillId="6" borderId="0" xfId="0" applyFont="1" applyFill="1" applyBorder="1" applyAlignment="1">
      <alignment horizontal="left"/>
    </xf>
    <xf numFmtId="0" fontId="4" fillId="6" borderId="0" xfId="0" applyFont="1" applyFill="1" applyBorder="1" applyAlignment="1">
      <alignment vertical="center" wrapText="1"/>
    </xf>
    <xf numFmtId="49" fontId="15" fillId="6" borderId="0" xfId="0" applyNumberFormat="1" applyFont="1" applyFill="1" applyBorder="1" applyAlignment="1">
      <alignment horizontal="center" vertical="center" wrapText="1" shrinkToFit="1"/>
    </xf>
    <xf numFmtId="0" fontId="0" fillId="6" borderId="0" xfId="0" applyFont="1" applyFill="1" applyBorder="1" applyAlignment="1">
      <alignment horizontal="left" vertical="center" wrapText="1" indent="1"/>
    </xf>
    <xf numFmtId="0" fontId="28" fillId="6" borderId="0" xfId="0" applyFont="1" applyFill="1" applyBorder="1" applyAlignment="1">
      <alignment horizontal="left" vertical="center" wrapText="1" indent="1"/>
    </xf>
    <xf numFmtId="0" fontId="0" fillId="0" borderId="0" xfId="0" applyFont="1" applyBorder="1" applyAlignment="1">
      <alignment horizontal="center" vertical="center"/>
    </xf>
    <xf numFmtId="0" fontId="28" fillId="0" borderId="0" xfId="0" applyFont="1" applyBorder="1" applyAlignment="1">
      <alignment horizontal="left" vertical="center" wrapText="1" indent="1"/>
    </xf>
    <xf numFmtId="0" fontId="0" fillId="0" borderId="0" xfId="0" applyFont="1" applyBorder="1" applyAlignment="1">
      <alignment horizontal="left" vertical="center" wrapText="1"/>
    </xf>
    <xf numFmtId="49" fontId="15" fillId="0" borderId="0" xfId="0" applyNumberFormat="1" applyFont="1" applyFill="1" applyBorder="1" applyAlignment="1">
      <alignment horizontal="center" vertical="center" wrapText="1" shrinkToFit="1"/>
    </xf>
    <xf numFmtId="0" fontId="0" fillId="0" borderId="0" xfId="0" applyFill="1" applyBorder="1" applyAlignment="1">
      <alignment vertical="center" wrapText="1"/>
    </xf>
    <xf numFmtId="0" fontId="0" fillId="6" borderId="0" xfId="0" applyFill="1" applyBorder="1"/>
    <xf numFmtId="0" fontId="10" fillId="6" borderId="0" xfId="43" applyFont="1" applyFill="1" applyBorder="1">
      <alignment/>
      <protection/>
    </xf>
    <xf numFmtId="0" fontId="56" fillId="6" borderId="0" xfId="71" applyFont="1" applyFill="1" applyBorder="1" applyAlignment="1">
      <alignment/>
      <protection/>
    </xf>
    <xf numFmtId="0" fontId="56" fillId="0" borderId="0" xfId="71" applyFont="1" applyBorder="1" applyAlignment="1">
      <alignment horizontal="left" vertical="center"/>
      <protection/>
    </xf>
    <xf numFmtId="0" fontId="56" fillId="0" borderId="0" xfId="71" applyFont="1" applyBorder="1" applyAlignment="1">
      <alignment horizontal="left" indent="2"/>
      <protection/>
    </xf>
    <xf numFmtId="0" fontId="51" fillId="6" borderId="0" xfId="100" applyFill="1" applyBorder="1" applyAlignment="1">
      <alignment horizontal="left" wrapText="1"/>
      <protection/>
    </xf>
    <xf numFmtId="0" fontId="51" fillId="0" borderId="0" xfId="100" applyBorder="1" applyAlignment="1">
      <alignment horizontal="left"/>
      <protection/>
    </xf>
    <xf numFmtId="0" fontId="56" fillId="0" borderId="0" xfId="71" applyFont="1" applyBorder="1" applyAlignment="1">
      <alignment horizontal="left" wrapText="1"/>
      <protection/>
    </xf>
    <xf numFmtId="0" fontId="56" fillId="6" borderId="0" xfId="71" applyFont="1" applyFill="1" applyBorder="1" applyAlignment="1">
      <alignment horizontal="left"/>
      <protection/>
    </xf>
    <xf numFmtId="0" fontId="10" fillId="6" borderId="0" xfId="0" applyFont="1" applyFill="1" applyBorder="1" applyAlignment="1">
      <alignment/>
    </xf>
    <xf numFmtId="0" fontId="0" fillId="6" borderId="0" xfId="0" applyFont="1" applyFill="1" applyBorder="1" applyAlignment="1">
      <alignment wrapText="1"/>
    </xf>
    <xf numFmtId="0" fontId="0" fillId="6" borderId="0" xfId="0" applyFont="1" applyFill="1" applyBorder="1" applyAlignment="1">
      <alignment horizontal="left" vertical="center"/>
    </xf>
    <xf numFmtId="0" fontId="28" fillId="0" borderId="0" xfId="0" applyFont="1" applyFill="1" applyBorder="1" applyAlignment="1" applyProtection="1">
      <alignment horizontal="left"/>
      <protection hidden="1"/>
    </xf>
    <xf numFmtId="0" fontId="51" fillId="0" borderId="0" xfId="73" applyBorder="1" applyAlignment="1">
      <alignment horizontal="left" wrapText="1"/>
      <protection/>
    </xf>
    <xf numFmtId="0" fontId="10" fillId="0" borderId="0" xfId="0" applyFont="1" applyFill="1" applyBorder="1" applyProtection="1">
      <protection hidden="1"/>
    </xf>
    <xf numFmtId="0" fontId="0" fillId="0" borderId="0" xfId="0" applyFont="1" applyFill="1" applyBorder="1" applyAlignment="1">
      <alignment wrapText="1"/>
    </xf>
    <xf numFmtId="0" fontId="0" fillId="6" borderId="2" xfId="0" applyFill="1" applyBorder="1"/>
    <xf numFmtId="0" fontId="0" fillId="6" borderId="8" xfId="0" applyFill="1" applyBorder="1"/>
    <xf numFmtId="49" fontId="0" fillId="6" borderId="0" xfId="0" applyNumberFormat="1" applyFill="1" applyBorder="1" applyAlignment="1">
      <alignment horizontal="left"/>
    </xf>
    <xf numFmtId="0" fontId="56" fillId="0" borderId="0" xfId="0" applyFont="1" applyFill="1" applyBorder="1" applyAlignment="1">
      <alignment vertical="center" wrapText="1"/>
    </xf>
    <xf numFmtId="0" fontId="56" fillId="0" borderId="1" xfId="0" applyFont="1" applyFill="1" applyBorder="1" applyAlignment="1">
      <alignment vertical="center" wrapText="1"/>
    </xf>
    <xf numFmtId="0" fontId="56" fillId="6" borderId="1" xfId="0" applyFont="1" applyFill="1" applyBorder="1" applyAlignment="1">
      <alignment vertical="center" wrapText="1"/>
    </xf>
    <xf numFmtId="0" fontId="56" fillId="6" borderId="0" xfId="0" applyFont="1" applyFill="1" applyBorder="1" applyAlignment="1">
      <alignment vertical="center" wrapText="1"/>
    </xf>
    <xf numFmtId="0" fontId="10" fillId="0" borderId="0" xfId="0" applyFont="1" applyBorder="1" applyAlignment="1">
      <alignment/>
    </xf>
    <xf numFmtId="0" fontId="0" fillId="0" borderId="0" xfId="0" applyFont="1" applyFill="1" applyBorder="1" applyAlignment="1">
      <alignment vertical="center"/>
    </xf>
    <xf numFmtId="0" fontId="0" fillId="0" borderId="9" xfId="0" applyBorder="1" applyAlignment="1">
      <alignment/>
    </xf>
    <xf numFmtId="0" fontId="0" fillId="6" borderId="8" xfId="0" applyFill="1" applyBorder="1" applyAlignment="1">
      <alignment/>
    </xf>
    <xf numFmtId="0" fontId="28" fillId="0" borderId="0" xfId="0" applyFont="1" applyBorder="1" applyAlignment="1">
      <alignment/>
    </xf>
    <xf numFmtId="0" fontId="28" fillId="6" borderId="0" xfId="0" applyFont="1" applyFill="1" applyBorder="1" applyAlignment="1">
      <alignment/>
    </xf>
    <xf numFmtId="0" fontId="28" fillId="0" borderId="9" xfId="0" applyFont="1" applyBorder="1" applyAlignment="1">
      <alignment/>
    </xf>
    <xf numFmtId="0" fontId="56" fillId="6" borderId="0" xfId="100" applyFont="1" applyFill="1" applyBorder="1" applyAlignment="1">
      <alignment/>
      <protection/>
    </xf>
    <xf numFmtId="0" fontId="51" fillId="6" borderId="0" xfId="100" applyFill="1" applyBorder="1" applyAlignment="1">
      <alignment/>
      <protection/>
    </xf>
    <xf numFmtId="0" fontId="51" fillId="6" borderId="0" xfId="100" applyFill="1" applyBorder="1" applyAlignment="1">
      <alignment wrapText="1"/>
      <protection/>
    </xf>
    <xf numFmtId="0" fontId="51" fillId="0" borderId="0" xfId="71" applyBorder="1" applyAlignment="1">
      <alignment horizontal="left"/>
      <protection/>
    </xf>
    <xf numFmtId="0" fontId="56" fillId="6" borderId="0" xfId="71" applyFont="1" applyFill="1" applyBorder="1" applyAlignment="1">
      <alignment vertical="center"/>
      <protection/>
    </xf>
    <xf numFmtId="0" fontId="51" fillId="6" borderId="0" xfId="71" applyFill="1" applyBorder="1" applyAlignment="1">
      <alignment/>
      <protection/>
    </xf>
    <xf numFmtId="0" fontId="56" fillId="0" borderId="0" xfId="71" applyFont="1" applyFill="1" applyBorder="1" applyAlignment="1">
      <alignment vertical="center"/>
      <protection/>
    </xf>
    <xf numFmtId="49" fontId="15" fillId="0" borderId="9" xfId="0" applyNumberFormat="1" applyFont="1" applyFill="1" applyBorder="1" applyAlignment="1">
      <alignment horizontal="center" vertical="center" wrapText="1" shrinkToFit="1"/>
    </xf>
    <xf numFmtId="0" fontId="0" fillId="0" borderId="9" xfId="0" applyBorder="1" applyAlignment="1">
      <alignment horizontal="left" vertical="top" wrapText="1"/>
    </xf>
    <xf numFmtId="0" fontId="0" fillId="0" borderId="9" xfId="0" applyFont="1" applyBorder="1" applyAlignment="1">
      <alignment horizontal="left"/>
    </xf>
    <xf numFmtId="0" fontId="0" fillId="5" borderId="9" xfId="0" applyFill="1" applyBorder="1"/>
    <xf numFmtId="0" fontId="56" fillId="6" borderId="0" xfId="71" applyFont="1" applyFill="1" applyBorder="1" applyAlignment="1">
      <alignment wrapText="1"/>
      <protection/>
    </xf>
    <xf numFmtId="0" fontId="51" fillId="6" borderId="0" xfId="73" applyFont="1" applyFill="1" applyBorder="1" applyAlignment="1">
      <alignment/>
      <protection/>
    </xf>
    <xf numFmtId="0" fontId="56" fillId="6" borderId="0" xfId="73" applyFont="1" applyFill="1" applyBorder="1" applyAlignment="1">
      <alignment/>
      <protection/>
    </xf>
    <xf numFmtId="0" fontId="51" fillId="6" borderId="0" xfId="73" applyFill="1" applyBorder="1" applyAlignment="1">
      <alignment/>
      <protection/>
    </xf>
    <xf numFmtId="0" fontId="51" fillId="0" borderId="0" xfId="71" applyFill="1" applyBorder="1" applyAlignment="1">
      <alignment/>
      <protection/>
    </xf>
    <xf numFmtId="0" fontId="51" fillId="0" borderId="0" xfId="73" applyFill="1" applyBorder="1" applyAlignment="1">
      <alignment/>
      <protection/>
    </xf>
    <xf numFmtId="0" fontId="10" fillId="0" borderId="1" xfId="0" applyFont="1" applyFill="1" applyBorder="1" applyAlignment="1">
      <alignment wrapText="1"/>
    </xf>
    <xf numFmtId="49" fontId="0" fillId="0" borderId="6" xfId="0" applyNumberFormat="1" applyFont="1" applyBorder="1" applyAlignment="1" quotePrefix="1">
      <alignment horizontal="center" vertical="center" wrapText="1" shrinkToFit="1"/>
    </xf>
    <xf numFmtId="0" fontId="0" fillId="0" borderId="9" xfId="0" applyFont="1" applyBorder="1" applyAlignment="1">
      <alignment horizontal="left" vertical="center" wrapText="1"/>
    </xf>
    <xf numFmtId="0" fontId="0" fillId="0" borderId="1" xfId="0" applyFont="1" applyBorder="1" applyAlignment="1" quotePrefix="1">
      <alignment horizontal="right" wrapText="1"/>
    </xf>
    <xf numFmtId="6" fontId="74" fillId="7" borderId="0" xfId="0" applyNumberFormat="1" applyFont="1" applyFill="1" applyBorder="1" applyAlignment="1" quotePrefix="1">
      <alignment horizontal="center" vertical="center"/>
    </xf>
    <xf numFmtId="0" fontId="0" fillId="0" borderId="0" xfId="0" applyFill="1" applyBorder="1" applyAlignment="1" applyProtection="1" quotePrefix="1">
      <alignment horizontal="center" vertical="center"/>
      <protection/>
    </xf>
    <xf numFmtId="0" fontId="0" fillId="0" borderId="0" xfId="0" applyBorder="1" applyAlignment="1" applyProtection="1">
      <alignment horizontal="left" indent="1"/>
      <protection/>
    </xf>
    <xf numFmtId="49" fontId="51" fillId="0" borderId="0" xfId="71" applyNumberFormat="1" applyFill="1" applyBorder="1" applyAlignment="1" applyProtection="1">
      <alignment vertical="center" wrapText="1"/>
      <protection/>
    </xf>
    <xf numFmtId="49" fontId="51" fillId="0" borderId="0" xfId="71" applyNumberFormat="1" applyFill="1" applyBorder="1" applyAlignment="1" applyProtection="1" quotePrefix="1">
      <alignment horizontal="right" vertical="center" wrapText="1"/>
      <protection/>
    </xf>
    <xf numFmtId="49" fontId="0" fillId="0" borderId="9" xfId="0" applyNumberFormat="1" applyFont="1" applyBorder="1" applyAlignment="1" applyProtection="1">
      <alignment vertical="center" wrapText="1" shrinkToFit="1"/>
      <protection/>
    </xf>
    <xf numFmtId="49" fontId="0" fillId="0" borderId="9" xfId="0" applyNumberFormat="1" applyFont="1" applyBorder="1" applyAlignment="1">
      <alignment vertical="center" wrapText="1" shrinkToFit="1"/>
    </xf>
    <xf numFmtId="0" fontId="0" fillId="0" borderId="6" xfId="0" applyBorder="1" applyAlignment="1">
      <alignment vertical="center" wrapText="1"/>
    </xf>
    <xf numFmtId="0" fontId="10" fillId="0" borderId="6" xfId="0" applyFont="1" applyFill="1" applyBorder="1" applyAlignment="1">
      <alignment vertical="center" wrapText="1"/>
    </xf>
    <xf numFmtId="0" fontId="0" fillId="8" borderId="10" xfId="0" applyFont="1" applyFill="1" applyBorder="1" applyAlignment="1" applyProtection="1">
      <alignment/>
      <protection/>
    </xf>
    <xf numFmtId="49" fontId="0" fillId="0" borderId="7" xfId="0" applyNumberFormat="1" applyFont="1" applyBorder="1" applyAlignment="1" applyProtection="1">
      <alignment vertical="center"/>
      <protection/>
    </xf>
    <xf numFmtId="49" fontId="0" fillId="0" borderId="10" xfId="0" applyNumberFormat="1" applyFont="1" applyBorder="1" applyAlignment="1" applyProtection="1">
      <alignment vertical="center"/>
      <protection/>
    </xf>
    <xf numFmtId="0" fontId="0" fillId="8" borderId="7" xfId="0" applyFill="1" applyBorder="1" applyAlignment="1" applyProtection="1">
      <alignment/>
      <protection/>
    </xf>
    <xf numFmtId="0" fontId="0" fillId="8" borderId="10" xfId="0" applyFill="1" applyBorder="1" applyAlignment="1" applyProtection="1">
      <alignment/>
      <protection/>
    </xf>
    <xf numFmtId="0" fontId="51" fillId="8" borderId="10" xfId="100" applyFill="1" applyBorder="1" applyAlignment="1" applyProtection="1">
      <alignment/>
      <protection/>
    </xf>
    <xf numFmtId="49" fontId="0" fillId="0" borderId="10" xfId="0" applyNumberFormat="1" applyFont="1" applyBorder="1" applyAlignment="1">
      <alignment vertical="center" wrapText="1" shrinkToFit="1"/>
    </xf>
    <xf numFmtId="0" fontId="56" fillId="8" borderId="10" xfId="100" applyFont="1" applyFill="1" applyBorder="1" applyAlignment="1" applyProtection="1">
      <alignment wrapText="1"/>
      <protection/>
    </xf>
    <xf numFmtId="0" fontId="28" fillId="8" borderId="10" xfId="0" applyFont="1" applyFill="1" applyBorder="1" applyAlignment="1" applyProtection="1">
      <alignment/>
      <protection/>
    </xf>
    <xf numFmtId="0" fontId="28" fillId="0" borderId="0" xfId="0" applyFont="1" applyFill="1" applyBorder="1" applyAlignment="1" applyProtection="1">
      <alignment horizontal="center" vertical="center" wrapText="1"/>
      <protection/>
    </xf>
    <xf numFmtId="0" fontId="0" fillId="0" borderId="6" xfId="0" applyFont="1" applyFill="1" applyBorder="1" applyAlignment="1" quotePrefix="1">
      <alignment horizontal="right" wrapText="1"/>
    </xf>
    <xf numFmtId="0" fontId="0" fillId="0" borderId="6" xfId="0" applyFont="1" applyFill="1" applyBorder="1" applyAlignment="1" quotePrefix="1">
      <alignment/>
    </xf>
    <xf numFmtId="0" fontId="0" fillId="8" borderId="7" xfId="0" applyFont="1" applyFill="1" applyBorder="1" applyAlignment="1" applyProtection="1">
      <alignment vertical="top" wrapText="1"/>
      <protection/>
    </xf>
    <xf numFmtId="0" fontId="0" fillId="8" borderId="10" xfId="0" applyFont="1" applyFill="1" applyBorder="1" applyAlignment="1" applyProtection="1">
      <alignment vertical="top" wrapText="1"/>
      <protection/>
    </xf>
    <xf numFmtId="0" fontId="29" fillId="0" borderId="2" xfId="0" applyFont="1" applyFill="1" applyBorder="1" applyAlignment="1">
      <alignment vertical="center"/>
    </xf>
    <xf numFmtId="0" fontId="29" fillId="0" borderId="8" xfId="0" applyFont="1" applyFill="1" applyBorder="1" applyAlignment="1">
      <alignment horizontal="right" vertical="center"/>
    </xf>
    <xf numFmtId="0" fontId="29" fillId="0" borderId="2" xfId="0" applyFont="1" applyFill="1" applyBorder="1" applyAlignment="1">
      <alignment horizontal="left" vertical="center" wrapText="1"/>
    </xf>
    <xf numFmtId="0" fontId="26" fillId="0" borderId="0" xfId="104" applyBorder="1" applyAlignment="1" applyProtection="1">
      <alignment horizontal="left" vertical="center"/>
      <protection hidden="1"/>
    </xf>
    <xf numFmtId="0" fontId="85" fillId="0" borderId="1" xfId="104" applyFont="1" applyBorder="1" applyAlignment="1" applyProtection="1">
      <alignment vertical="center" wrapText="1"/>
      <protection hidden="1"/>
    </xf>
    <xf numFmtId="2" fontId="4" fillId="0" borderId="1" xfId="104" applyNumberFormat="1" applyFont="1" applyFill="1" applyBorder="1" applyAlignment="1" applyProtection="1">
      <alignment horizontal="center" vertical="center" wrapText="1"/>
      <protection hidden="1"/>
    </xf>
    <xf numFmtId="0" fontId="10" fillId="0" borderId="1" xfId="104" applyFont="1" applyFill="1" applyBorder="1" applyAlignment="1" applyProtection="1">
      <alignment horizontal="center" vertical="center" wrapText="1"/>
      <protection hidden="1"/>
    </xf>
    <xf numFmtId="0" fontId="26" fillId="0" borderId="0" xfId="104" applyBorder="1" applyProtection="1">
      <alignment/>
      <protection hidden="1"/>
    </xf>
    <xf numFmtId="2" fontId="26" fillId="0" borderId="0" xfId="104" applyNumberFormat="1" applyFont="1" applyFill="1" applyBorder="1" applyAlignment="1" applyProtection="1">
      <alignment horizontal="center"/>
      <protection hidden="1"/>
    </xf>
    <xf numFmtId="2" fontId="26" fillId="0" borderId="0" xfId="104" applyNumberFormat="1" applyFill="1" applyBorder="1" applyAlignment="1" applyProtection="1">
      <alignment horizontal="center"/>
      <protection hidden="1"/>
    </xf>
    <xf numFmtId="0" fontId="26" fillId="0" borderId="0" xfId="104" applyFont="1" applyBorder="1" applyAlignment="1" applyProtection="1">
      <alignment vertical="center" wrapText="1"/>
      <protection hidden="1"/>
    </xf>
    <xf numFmtId="0" fontId="28" fillId="0" borderId="0" xfId="104" applyFont="1" applyFill="1" applyBorder="1" applyAlignment="1" applyProtection="1">
      <alignment horizontal="center" wrapText="1"/>
      <protection hidden="1"/>
    </xf>
    <xf numFmtId="0" fontId="28" fillId="0" borderId="0" xfId="104" applyFont="1" applyFill="1" applyBorder="1" applyAlignment="1" applyProtection="1">
      <alignment horizontal="center"/>
      <protection hidden="1"/>
    </xf>
    <xf numFmtId="0" fontId="26" fillId="0" borderId="0" xfId="104" applyBorder="1" applyAlignment="1" applyProtection="1">
      <alignment horizontal="left"/>
      <protection hidden="1"/>
    </xf>
    <xf numFmtId="0" fontId="26" fillId="0" borderId="0" xfId="104" applyBorder="1" applyAlignment="1" applyProtection="1">
      <alignment vertical="top" wrapText="1"/>
      <protection hidden="1"/>
    </xf>
    <xf numFmtId="0" fontId="26" fillId="0" borderId="0" xfId="104" applyNumberFormat="1" applyFill="1" applyBorder="1" applyAlignment="1" applyProtection="1">
      <alignment horizontal="center"/>
      <protection hidden="1"/>
    </xf>
    <xf numFmtId="0" fontId="26" fillId="0" borderId="0" xfId="104" applyBorder="1" applyAlignment="1" applyProtection="1">
      <alignment wrapText="1"/>
      <protection hidden="1"/>
    </xf>
    <xf numFmtId="0" fontId="0" fillId="5" borderId="0" xfId="0" applyFill="1" applyBorder="1"/>
    <xf numFmtId="0" fontId="0" fillId="0" borderId="1" xfId="0" applyFill="1" applyBorder="1" applyAlignment="1" quotePrefix="1">
      <alignment horizontal="center"/>
    </xf>
    <xf numFmtId="0" fontId="0" fillId="0" borderId="1" xfId="0" applyNumberFormat="1" applyFill="1" applyBorder="1" applyAlignment="1" quotePrefix="1">
      <alignment horizontal="center"/>
    </xf>
    <xf numFmtId="0" fontId="69" fillId="0" borderId="0" xfId="0" applyFont="1" applyBorder="1" applyAlignment="1" applyProtection="1">
      <alignment/>
      <protection hidden="1" locked="0"/>
    </xf>
    <xf numFmtId="49" fontId="0" fillId="0" borderId="1" xfId="0" applyNumberFormat="1" applyBorder="1" applyAlignment="1" quotePrefix="1">
      <alignment horizontal="center"/>
    </xf>
    <xf numFmtId="178" fontId="0" fillId="0" borderId="0" xfId="0" applyNumberFormat="1" applyBorder="1"/>
    <xf numFmtId="0" fontId="35" fillId="0" borderId="9" xfId="0" applyFont="1" applyFill="1" applyBorder="1"/>
    <xf numFmtId="0" fontId="35" fillId="0" borderId="0" xfId="0" applyFont="1" applyBorder="1"/>
    <xf numFmtId="0" fontId="0" fillId="0" borderId="0" xfId="0" applyBorder="1" applyAlignment="1">
      <alignment vertical="top" wrapText="1"/>
    </xf>
    <xf numFmtId="0" fontId="20" fillId="0" borderId="0" xfId="0" applyFont="1" applyBorder="1"/>
    <xf numFmtId="49" fontId="0" fillId="6" borderId="0" xfId="0" applyNumberFormat="1" applyFill="1" applyBorder="1" applyAlignment="1" quotePrefix="1">
      <alignment horizontal="left"/>
    </xf>
    <xf numFmtId="0" fontId="0" fillId="0" borderId="1" xfId="0" applyFont="1" applyFill="1" applyBorder="1" applyAlignment="1">
      <alignment/>
    </xf>
    <xf numFmtId="0" fontId="28" fillId="0" borderId="1" xfId="0" applyFont="1" applyBorder="1"/>
    <xf numFmtId="0" fontId="0" fillId="6" borderId="0" xfId="0" applyFill="1" applyBorder="1" applyAlignment="1">
      <alignment wrapText="1"/>
    </xf>
    <xf numFmtId="0" fontId="28" fillId="0" borderId="1" xfId="0" applyFont="1" applyFill="1" applyBorder="1" applyAlignment="1">
      <alignment horizontal="center"/>
    </xf>
    <xf numFmtId="0" fontId="0" fillId="0" borderId="1" xfId="0" applyFont="1" applyFill="1" applyBorder="1" applyAlignment="1" quotePrefix="1">
      <alignment horizontal="right" wrapText="1"/>
    </xf>
    <xf numFmtId="0" fontId="0" fillId="0" borderId="1" xfId="0" applyFont="1" applyFill="1" applyBorder="1" applyAlignment="1" quotePrefix="1">
      <alignment horizontal="right" vertical="center" wrapText="1"/>
    </xf>
    <xf numFmtId="0" fontId="0" fillId="0" borderId="1" xfId="0" applyFont="1" applyFill="1" applyBorder="1"/>
    <xf numFmtId="0" fontId="0" fillId="0" borderId="1" xfId="0" applyFont="1" applyBorder="1" applyAlignment="1" quotePrefix="1">
      <alignment horizontal="right"/>
    </xf>
    <xf numFmtId="0" fontId="4" fillId="0" borderId="1" xfId="0" applyFont="1" applyFill="1" applyBorder="1" applyAlignment="1">
      <alignment horizontal="left" wrapText="1"/>
    </xf>
    <xf numFmtId="0" fontId="0" fillId="0" borderId="1" xfId="0" applyFont="1" applyFill="1" applyBorder="1" applyAlignment="1">
      <alignment horizontal="left"/>
    </xf>
    <xf numFmtId="0" fontId="0" fillId="2" borderId="0" xfId="0" applyFont="1" applyFill="1" applyBorder="1"/>
    <xf numFmtId="0" fontId="0" fillId="6" borderId="0" xfId="0" applyFill="1" applyBorder="1" applyAlignment="1">
      <alignment vertical="top"/>
    </xf>
    <xf numFmtId="0" fontId="0" fillId="0" borderId="1" xfId="0" applyFont="1" applyFill="1" applyBorder="1" applyAlignment="1">
      <alignment horizontal="right"/>
    </xf>
    <xf numFmtId="0" fontId="5" fillId="0" borderId="0" xfId="0" applyFont="1" applyBorder="1" applyAlignment="1">
      <alignment/>
    </xf>
    <xf numFmtId="0" fontId="21" fillId="0" borderId="0" xfId="0" applyFont="1" applyFill="1" applyBorder="1" applyAlignment="1" quotePrefix="1">
      <alignment horizontal="center" vertical="center"/>
    </xf>
    <xf numFmtId="0" fontId="0" fillId="0" borderId="0" xfId="0" applyFont="1" applyBorder="1" applyAlignment="1" quotePrefix="1">
      <alignment vertical="top"/>
    </xf>
    <xf numFmtId="0" fontId="0" fillId="0" borderId="0" xfId="0" applyFont="1" applyBorder="1" applyAlignment="1" quotePrefix="1">
      <alignment/>
    </xf>
    <xf numFmtId="0" fontId="10" fillId="2" borderId="1" xfId="0" applyFont="1" applyFill="1" applyBorder="1"/>
    <xf numFmtId="0" fontId="0" fillId="0" borderId="2" xfId="0" applyFont="1" applyFill="1" applyBorder="1" applyAlignment="1">
      <alignment horizontal="left" vertical="center" wrapText="1"/>
    </xf>
    <xf numFmtId="0" fontId="0" fillId="0" borderId="2" xfId="0" applyFont="1" applyFill="1" applyBorder="1" applyAlignment="1">
      <alignment horizontal="right" vertical="center" wrapText="1"/>
    </xf>
    <xf numFmtId="0" fontId="4" fillId="0" borderId="2" xfId="0" applyFont="1" applyFill="1" applyBorder="1" applyAlignment="1">
      <alignment vertical="center" wrapText="1"/>
    </xf>
    <xf numFmtId="0" fontId="0" fillId="0" borderId="0" xfId="0" applyFont="1" applyBorder="1" applyAlignment="1">
      <alignment horizontal="right"/>
    </xf>
    <xf numFmtId="168" fontId="10" fillId="0" borderId="9" xfId="25" applyFont="1" applyBorder="1" applyAlignment="1">
      <alignment/>
      <protection/>
    </xf>
    <xf numFmtId="168" fontId="28" fillId="0" borderId="6" xfId="25" applyFont="1" applyBorder="1" applyAlignment="1" quotePrefix="1">
      <alignment horizontal="center" vertical="center" wrapText="1"/>
      <protection/>
    </xf>
    <xf numFmtId="168" fontId="28" fillId="0" borderId="6" xfId="25" applyFont="1" applyBorder="1" applyAlignment="1" quotePrefix="1">
      <alignment horizontal="center" wrapText="1"/>
      <protection/>
    </xf>
    <xf numFmtId="0" fontId="0" fillId="0" borderId="6" xfId="0" applyFont="1" applyBorder="1" applyAlignment="1" quotePrefix="1">
      <alignment horizontal="center" wrapText="1"/>
    </xf>
    <xf numFmtId="0" fontId="0" fillId="2" borderId="11" xfId="0" applyFont="1" applyFill="1" applyBorder="1" applyAlignment="1">
      <alignment horizontal="left" vertical="center"/>
    </xf>
    <xf numFmtId="0" fontId="54" fillId="0" borderId="0" xfId="71" applyFont="1" applyBorder="1">
      <alignment/>
      <protection/>
    </xf>
    <xf numFmtId="0" fontId="51" fillId="0" borderId="6" xfId="71" applyBorder="1" applyAlignment="1" quotePrefix="1">
      <alignment horizontal="center" vertical="center" wrapText="1"/>
      <protection/>
    </xf>
    <xf numFmtId="0" fontId="51" fillId="0" borderId="0" xfId="71" applyBorder="1" applyProtection="1">
      <alignment/>
      <protection/>
    </xf>
    <xf numFmtId="0" fontId="5" fillId="0" borderId="0" xfId="0" applyFont="1" applyBorder="1" applyAlignment="1" applyProtection="1">
      <alignment/>
      <protection/>
    </xf>
    <xf numFmtId="0" fontId="5" fillId="0" borderId="0" xfId="0" applyFont="1" applyBorder="1" applyAlignment="1" applyProtection="1">
      <alignment horizontal="center"/>
      <protection/>
    </xf>
    <xf numFmtId="0" fontId="0" fillId="0" borderId="1" xfId="0" applyBorder="1" applyProtection="1">
      <protection/>
    </xf>
    <xf numFmtId="0" fontId="0" fillId="0" borderId="1" xfId="0" applyBorder="1" applyAlignment="1">
      <alignment horizontal="center" vertical="center"/>
    </xf>
    <xf numFmtId="0" fontId="28" fillId="2" borderId="1" xfId="0" applyFont="1" applyFill="1" applyBorder="1" applyAlignment="1">
      <alignment horizontal="center" vertical="center"/>
    </xf>
    <xf numFmtId="0" fontId="28" fillId="0" borderId="1" xfId="0" applyFont="1" applyBorder="1" applyAlignment="1">
      <alignment horizontal="center" vertical="center"/>
    </xf>
    <xf numFmtId="1" fontId="0" fillId="0" borderId="1" xfId="0" applyNumberFormat="1" applyBorder="1"/>
    <xf numFmtId="1" fontId="0" fillId="0" borderId="9" xfId="0" applyNumberFormat="1" applyBorder="1" applyAlignment="1">
      <alignment/>
    </xf>
    <xf numFmtId="0" fontId="0" fillId="0" borderId="1" xfId="0" applyBorder="1" applyAlignment="1">
      <alignment horizontal="center"/>
    </xf>
    <xf numFmtId="0" fontId="28" fillId="2" borderId="1" xfId="0" applyFont="1" applyFill="1" applyBorder="1" applyAlignment="1">
      <alignment horizontal="center"/>
    </xf>
    <xf numFmtId="0" fontId="28" fillId="0" borderId="1" xfId="0" applyFont="1" applyBorder="1" applyAlignment="1">
      <alignment horizontal="center"/>
    </xf>
    <xf numFmtId="49" fontId="28" fillId="0" borderId="6" xfId="43" applyNumberFormat="1" applyFont="1" applyFill="1" applyBorder="1" applyAlignment="1" quotePrefix="1">
      <alignment horizontal="center"/>
      <protection/>
    </xf>
    <xf numFmtId="49" fontId="28" fillId="0" borderId="1" xfId="43" applyNumberFormat="1" applyFont="1" applyBorder="1" applyAlignment="1" quotePrefix="1">
      <alignment horizontal="right"/>
      <protection/>
    </xf>
    <xf numFmtId="1" fontId="28" fillId="0" borderId="1" xfId="43" applyNumberFormat="1" applyFont="1" applyBorder="1" applyAlignment="1" quotePrefix="1">
      <alignment horizontal="right"/>
      <protection/>
    </xf>
    <xf numFmtId="0" fontId="10" fillId="0" borderId="9" xfId="43" applyFont="1" applyFill="1" applyBorder="1" applyAlignment="1">
      <alignment horizontal="left" wrapText="1"/>
      <protection/>
    </xf>
    <xf numFmtId="0" fontId="70" fillId="0" borderId="8" xfId="71" applyFont="1" applyFill="1" applyBorder="1" applyAlignment="1">
      <alignment horizontal="right" vertical="center"/>
      <protection/>
    </xf>
    <xf numFmtId="0" fontId="51" fillId="0" borderId="0" xfId="71" applyBorder="1" applyAlignment="1">
      <alignment vertical="center"/>
      <protection/>
    </xf>
    <xf numFmtId="0" fontId="54" fillId="0" borderId="0" xfId="71" applyFont="1" applyBorder="1" applyAlignment="1">
      <alignment horizontal="left" indent="2"/>
      <protection/>
    </xf>
    <xf numFmtId="0" fontId="0" fillId="6" borderId="0" xfId="0" applyFill="1" applyBorder="1" quotePrefix="1"/>
    <xf numFmtId="0" fontId="51" fillId="0" borderId="0" xfId="71" applyBorder="1" applyAlignment="1">
      <alignment/>
      <protection/>
    </xf>
    <xf numFmtId="0" fontId="51" fillId="6" borderId="0" xfId="71" applyFill="1" applyBorder="1">
      <alignment/>
      <protection/>
    </xf>
    <xf numFmtId="0" fontId="78" fillId="0" borderId="0" xfId="0" applyFont="1" applyBorder="1"/>
    <xf numFmtId="0" fontId="51" fillId="0" borderId="0" xfId="73" applyBorder="1" applyAlignment="1">
      <alignment/>
      <protection/>
    </xf>
    <xf numFmtId="0" fontId="61" fillId="0" borderId="0" xfId="73" applyFont="1" applyBorder="1" applyAlignment="1">
      <alignment wrapText="1"/>
      <protection/>
    </xf>
    <xf numFmtId="0" fontId="62" fillId="0" borderId="0" xfId="73" applyFont="1" applyBorder="1" applyAlignment="1">
      <alignment horizontal="center" wrapText="1"/>
      <protection/>
    </xf>
    <xf numFmtId="0" fontId="54" fillId="0" borderId="0" xfId="73" applyFont="1" applyBorder="1" applyAlignment="1">
      <alignment horizontal="center"/>
      <protection/>
    </xf>
    <xf numFmtId="0" fontId="51" fillId="0" borderId="6" xfId="73" applyBorder="1" applyAlignment="1" quotePrefix="1">
      <alignment horizontal="center" vertical="center" wrapText="1"/>
      <protection/>
    </xf>
    <xf numFmtId="0" fontId="51" fillId="0" borderId="7" xfId="73" applyBorder="1">
      <alignment/>
      <protection/>
    </xf>
    <xf numFmtId="0" fontId="54" fillId="0" borderId="0" xfId="73" applyFont="1" applyBorder="1">
      <alignment/>
      <protection/>
    </xf>
    <xf numFmtId="0" fontId="4" fillId="0" borderId="0" xfId="0" applyFont="1" applyBorder="1" applyAlignment="1" quotePrefix="1">
      <alignment vertical="center"/>
    </xf>
    <xf numFmtId="0" fontId="4" fillId="0" borderId="0" xfId="0" applyFont="1" applyBorder="1" applyAlignment="1" quotePrefix="1">
      <alignment/>
    </xf>
    <xf numFmtId="49" fontId="28" fillId="0" borderId="1" xfId="0" applyNumberFormat="1" applyFont="1" applyFill="1" applyBorder="1" applyAlignment="1" quotePrefix="1">
      <alignment horizontal="right"/>
    </xf>
    <xf numFmtId="0" fontId="51" fillId="0" borderId="0" xfId="100" applyBorder="1" applyAlignment="1">
      <alignment vertical="center"/>
      <protection/>
    </xf>
    <xf numFmtId="0" fontId="55" fillId="0" borderId="0" xfId="100" applyFont="1" applyBorder="1" applyAlignment="1">
      <alignment vertical="center"/>
      <protection/>
    </xf>
    <xf numFmtId="0" fontId="55" fillId="0" borderId="0" xfId="100" applyFont="1" applyBorder="1">
      <alignment/>
      <protection/>
    </xf>
    <xf numFmtId="0" fontId="54" fillId="0" borderId="0" xfId="100" applyFont="1" applyBorder="1">
      <alignment/>
      <protection/>
    </xf>
    <xf numFmtId="0" fontId="51" fillId="0" borderId="6" xfId="100" applyBorder="1" applyAlignment="1" quotePrefix="1">
      <alignment horizontal="center"/>
      <protection/>
    </xf>
    <xf numFmtId="0" fontId="51" fillId="0" borderId="12" xfId="100" applyBorder="1" applyAlignment="1" quotePrefix="1">
      <alignment horizontal="center"/>
      <protection/>
    </xf>
    <xf numFmtId="0" fontId="51" fillId="0" borderId="13" xfId="100" applyBorder="1" applyAlignment="1">
      <alignment horizontal="left" wrapText="1"/>
      <protection/>
    </xf>
    <xf numFmtId="0" fontId="56" fillId="0" borderId="2" xfId="100" applyFont="1" applyBorder="1" applyAlignment="1">
      <alignment horizontal="left" wrapText="1"/>
      <protection/>
    </xf>
    <xf numFmtId="49" fontId="56" fillId="0" borderId="2" xfId="100" applyNumberFormat="1" applyFont="1" applyBorder="1" applyAlignment="1">
      <alignment horizontal="center"/>
      <protection/>
    </xf>
    <xf numFmtId="0" fontId="56" fillId="0" borderId="13" xfId="100" applyFont="1" applyBorder="1" applyAlignment="1">
      <alignment horizontal="left" wrapText="1"/>
      <protection/>
    </xf>
    <xf numFmtId="0" fontId="56" fillId="0" borderId="0" xfId="100" applyFont="1" applyBorder="1" applyAlignment="1">
      <alignment horizontal="left" wrapText="1"/>
      <protection/>
    </xf>
    <xf numFmtId="49" fontId="56" fillId="0" borderId="0" xfId="100" applyNumberFormat="1" applyFont="1" applyBorder="1" applyAlignment="1">
      <alignment horizontal="center"/>
      <protection/>
    </xf>
    <xf numFmtId="0" fontId="56" fillId="0" borderId="0" xfId="100" applyFont="1" applyBorder="1" applyAlignment="1">
      <alignment horizontal="center"/>
      <protection/>
    </xf>
    <xf numFmtId="177" fontId="56" fillId="0" borderId="0" xfId="100" applyNumberFormat="1" applyFont="1" applyBorder="1">
      <alignment/>
      <protection/>
    </xf>
    <xf numFmtId="0" fontId="30" fillId="6" borderId="0" xfId="0" applyFont="1" applyFill="1" applyBorder="1"/>
    <xf numFmtId="0" fontId="30" fillId="0" borderId="0" xfId="0" applyFont="1" applyFill="1" applyBorder="1" applyProtection="1">
      <protection/>
    </xf>
    <xf numFmtId="0" fontId="30" fillId="0" borderId="13" xfId="0" applyFont="1" applyBorder="1"/>
    <xf numFmtId="0" fontId="30" fillId="0" borderId="0" xfId="0" applyFont="1" applyBorder="1" applyAlignment="1">
      <alignment vertical="center"/>
    </xf>
    <xf numFmtId="0" fontId="51" fillId="0" borderId="9" xfId="71" applyBorder="1" applyAlignment="1" quotePrefix="1">
      <alignment horizontal="center" vertical="center" wrapText="1"/>
      <protection/>
    </xf>
    <xf numFmtId="0" fontId="56" fillId="0" borderId="2" xfId="71" applyFont="1" applyBorder="1" applyAlignment="1">
      <alignment horizontal="left" vertical="center"/>
      <protection/>
    </xf>
    <xf numFmtId="0" fontId="56" fillId="0" borderId="2" xfId="71" applyFont="1" applyBorder="1" applyAlignment="1">
      <alignment vertical="center"/>
      <protection/>
    </xf>
    <xf numFmtId="173" fontId="51" fillId="4" borderId="8" xfId="71" applyNumberFormat="1" applyFill="1" applyBorder="1" applyProtection="1">
      <alignment/>
      <protection/>
    </xf>
    <xf numFmtId="0" fontId="10" fillId="0" borderId="1" xfId="0" applyFont="1" applyBorder="1" applyAlignment="1">
      <alignment/>
    </xf>
    <xf numFmtId="0" fontId="0" fillId="6" borderId="0" xfId="0" applyFont="1" applyFill="1" applyBorder="1"/>
    <xf numFmtId="1" fontId="28" fillId="0" borderId="1" xfId="31" applyNumberFormat="1" applyFont="1" applyBorder="1" applyAlignment="1" quotePrefix="1">
      <alignment horizontal="center" vertical="center"/>
      <protection/>
    </xf>
    <xf numFmtId="0" fontId="4" fillId="0" borderId="1" xfId="0" applyFont="1" applyBorder="1"/>
    <xf numFmtId="0" fontId="0" fillId="2" borderId="0" xfId="0" applyFont="1" applyFill="1" applyBorder="1" applyAlignment="1">
      <alignment/>
    </xf>
    <xf numFmtId="0" fontId="0" fillId="0" borderId="1" xfId="0" applyFont="1" applyBorder="1" applyAlignment="1">
      <alignment horizontal="left" vertical="center"/>
    </xf>
    <xf numFmtId="0" fontId="0" fillId="0" borderId="8" xfId="0" applyBorder="1" applyAlignment="1">
      <alignment horizontal="center" shrinkToFit="1"/>
    </xf>
    <xf numFmtId="0" fontId="0" fillId="0" borderId="8" xfId="0" applyFill="1" applyBorder="1" applyAlignment="1">
      <alignment horizontal="center" wrapText="1"/>
    </xf>
    <xf numFmtId="0" fontId="0" fillId="0" borderId="8" xfId="0" applyBorder="1" applyAlignment="1">
      <alignment horizontal="center" vertical="center" shrinkToFit="1"/>
    </xf>
    <xf numFmtId="0" fontId="0" fillId="0" borderId="0" xfId="0" applyBorder="1" applyAlignment="1">
      <alignment vertical="top"/>
    </xf>
    <xf numFmtId="0" fontId="0" fillId="0" borderId="1" xfId="0" applyBorder="1" applyAlignment="1">
      <alignment horizontal="left"/>
    </xf>
    <xf numFmtId="0" fontId="0" fillId="3" borderId="8" xfId="0" applyFont="1" applyFill="1" applyBorder="1" applyAlignment="1">
      <alignment/>
    </xf>
    <xf numFmtId="0" fontId="0" fillId="0" borderId="1" xfId="0" applyFont="1" applyBorder="1" applyAlignment="1">
      <alignment horizontal="right"/>
    </xf>
    <xf numFmtId="0" fontId="0" fillId="0" borderId="7" xfId="0" applyBorder="1" applyProtection="1">
      <protection/>
    </xf>
    <xf numFmtId="38" fontId="0" fillId="2" borderId="7" xfId="0" applyNumberFormat="1" applyFont="1" applyFill="1" applyBorder="1" applyAlignment="1" applyProtection="1">
      <alignment vertical="center"/>
      <protection/>
    </xf>
    <xf numFmtId="38" fontId="0" fillId="2" borderId="10" xfId="0" applyNumberFormat="1" applyFont="1" applyFill="1" applyBorder="1" applyAlignment="1" applyProtection="1">
      <alignment vertical="center"/>
      <protection/>
    </xf>
    <xf numFmtId="0" fontId="28" fillId="0" borderId="0" xfId="0" applyFont="1" applyBorder="1" applyAlignment="1">
      <alignment horizontal="right"/>
    </xf>
    <xf numFmtId="49" fontId="0" fillId="0" borderId="9" xfId="0" applyNumberFormat="1" applyFont="1" applyBorder="1" applyAlignment="1">
      <alignment horizontal="right"/>
    </xf>
    <xf numFmtId="0" fontId="0" fillId="0" borderId="0" xfId="0" applyFont="1" applyBorder="1" applyAlignment="1">
      <alignment horizontal="center" vertical="center" wrapText="1" shrinkToFit="1"/>
    </xf>
    <xf numFmtId="38" fontId="0" fillId="1" borderId="9" xfId="0" applyNumberFormat="1" applyFont="1" applyFill="1" applyBorder="1" applyAlignment="1">
      <alignment horizontal="right"/>
    </xf>
    <xf numFmtId="49" fontId="0" fillId="0" borderId="0" xfId="0" applyNumberFormat="1" applyFont="1" applyBorder="1" applyAlignment="1">
      <alignment horizontal="center" vertical="center" wrapText="1" shrinkToFit="1"/>
    </xf>
    <xf numFmtId="38" fontId="0" fillId="8" borderId="7" xfId="24" applyNumberFormat="1" applyFont="1" applyFill="1" applyBorder="1" applyAlignment="1" applyProtection="1">
      <alignment/>
      <protection/>
    </xf>
    <xf numFmtId="0" fontId="28" fillId="0" borderId="2" xfId="28" applyNumberFormat="1" applyFont="1" applyBorder="1" applyAlignment="1">
      <alignment horizontal="left" vertical="top" wrapText="1"/>
      <protection/>
    </xf>
    <xf numFmtId="49" fontId="51" fillId="0" borderId="7" xfId="71" applyNumberFormat="1" applyBorder="1" applyAlignment="1" quotePrefix="1">
      <alignment horizontal="right" vertical="center" wrapText="1"/>
      <protection/>
    </xf>
    <xf numFmtId="174" fontId="51" fillId="0" borderId="0" xfId="71" applyNumberFormat="1" applyBorder="1">
      <alignment/>
      <protection/>
    </xf>
    <xf numFmtId="0" fontId="0" fillId="3" borderId="6" xfId="0" applyFill="1" applyBorder="1" applyProtection="1">
      <protection/>
    </xf>
    <xf numFmtId="49" fontId="28" fillId="0" borderId="7" xfId="43" applyNumberFormat="1" applyFont="1" applyBorder="1" applyAlignment="1" quotePrefix="1">
      <alignment horizontal="right"/>
      <protection/>
    </xf>
    <xf numFmtId="0" fontId="4" fillId="0" borderId="9" xfId="0" applyFont="1" applyFill="1" applyBorder="1"/>
    <xf numFmtId="9" fontId="0" fillId="9" borderId="9" xfId="21" applyFont="1" applyFill="1" applyBorder="1" applyAlignment="1" applyProtection="1">
      <alignment horizontal="center"/>
      <protection/>
    </xf>
    <xf numFmtId="1" fontId="28" fillId="0" borderId="7" xfId="43" applyNumberFormat="1" applyFont="1" applyBorder="1" applyAlignment="1" quotePrefix="1">
      <alignment horizontal="right"/>
      <protection/>
    </xf>
    <xf numFmtId="173" fontId="51" fillId="0" borderId="0" xfId="71" applyNumberFormat="1" applyBorder="1" applyAlignment="1">
      <alignment horizontal="left" indent="2"/>
      <protection/>
    </xf>
    <xf numFmtId="173" fontId="51" fillId="0" borderId="0" xfId="71" applyNumberFormat="1" applyBorder="1">
      <alignment/>
      <protection/>
    </xf>
    <xf numFmtId="0" fontId="51" fillId="0" borderId="7" xfId="71" applyBorder="1">
      <alignment/>
      <protection/>
    </xf>
    <xf numFmtId="0" fontId="51" fillId="8" borderId="7" xfId="100" applyFill="1" applyBorder="1" applyAlignment="1" applyProtection="1">
      <alignment/>
      <protection/>
    </xf>
    <xf numFmtId="173" fontId="51" fillId="0" borderId="0" xfId="73" applyNumberFormat="1" applyBorder="1">
      <alignment/>
      <protection/>
    </xf>
    <xf numFmtId="0" fontId="28" fillId="0" borderId="14" xfId="0" applyFont="1" applyFill="1" applyBorder="1" applyAlignment="1" quotePrefix="1">
      <alignment horizontal="center"/>
    </xf>
    <xf numFmtId="49" fontId="0" fillId="0" borderId="7" xfId="0" applyNumberFormat="1" applyFont="1" applyBorder="1" applyAlignment="1">
      <alignment horizontal="right" vertical="center"/>
    </xf>
    <xf numFmtId="173" fontId="51" fillId="4" borderId="0" xfId="71" applyNumberFormat="1" applyFill="1" applyBorder="1" applyProtection="1">
      <alignment/>
      <protection/>
    </xf>
    <xf numFmtId="177" fontId="51" fillId="0" borderId="0" xfId="71" applyNumberFormat="1" applyBorder="1">
      <alignment/>
      <protection/>
    </xf>
    <xf numFmtId="0" fontId="0" fillId="3" borderId="10" xfId="0" applyFill="1" applyBorder="1" applyAlignment="1">
      <alignment horizontal="left" indent="1"/>
    </xf>
    <xf numFmtId="49" fontId="0" fillId="0" borderId="7" xfId="0" applyNumberFormat="1" applyFont="1" applyBorder="1" applyAlignment="1">
      <alignment horizontal="right"/>
    </xf>
    <xf numFmtId="0" fontId="0" fillId="0" borderId="7" xfId="0" applyFont="1" applyBorder="1" applyAlignment="1">
      <alignment vertical="center"/>
    </xf>
    <xf numFmtId="0" fontId="0" fillId="0" borderId="7" xfId="0" applyFont="1" applyBorder="1" applyAlignment="1">
      <alignment/>
    </xf>
    <xf numFmtId="49" fontId="0" fillId="2" borderId="15" xfId="0" applyNumberFormat="1" applyFill="1" applyBorder="1" applyAlignment="1" applyProtection="1">
      <alignment horizontal="right"/>
      <protection/>
    </xf>
    <xf numFmtId="49" fontId="0" fillId="2" borderId="15" xfId="0" applyNumberFormat="1" applyFill="1" applyBorder="1" applyAlignment="1" applyProtection="1" quotePrefix="1">
      <alignment horizontal="right"/>
      <protection/>
    </xf>
    <xf numFmtId="0" fontId="0" fillId="3" borderId="0" xfId="0" applyFont="1" applyFill="1" applyBorder="1" applyAlignment="1">
      <alignment/>
    </xf>
    <xf numFmtId="0" fontId="11" fillId="0" borderId="16" xfId="0" applyFont="1" applyBorder="1" applyAlignment="1">
      <alignment horizontal="center"/>
    </xf>
    <xf numFmtId="0" fontId="4" fillId="0" borderId="16" xfId="0" applyFont="1" applyBorder="1" applyAlignment="1">
      <alignment horizontal="center"/>
    </xf>
    <xf numFmtId="0" fontId="0" fillId="0" borderId="16" xfId="0" applyBorder="1" applyAlignment="1">
      <alignment horizontal="right" vertical="center"/>
    </xf>
    <xf numFmtId="0" fontId="0" fillId="0" borderId="16" xfId="0" applyFont="1" applyBorder="1" applyAlignment="1">
      <alignment horizontal="left" indent="1"/>
    </xf>
    <xf numFmtId="0" fontId="28" fillId="0" borderId="16" xfId="0" applyFont="1" applyFill="1" applyBorder="1" applyAlignment="1">
      <alignment horizontal="right" vertical="center"/>
    </xf>
    <xf numFmtId="0" fontId="28" fillId="0" borderId="16" xfId="0" applyFont="1" applyBorder="1" applyAlignment="1">
      <alignment horizontal="left"/>
    </xf>
    <xf numFmtId="0" fontId="0" fillId="0" borderId="16" xfId="0" applyFont="1" applyFill="1" applyBorder="1" applyAlignment="1">
      <alignment horizontal="left"/>
    </xf>
    <xf numFmtId="0" fontId="28" fillId="0" borderId="16" xfId="0" applyFont="1" applyFill="1" applyBorder="1" applyAlignment="1">
      <alignment horizontal="left"/>
    </xf>
    <xf numFmtId="38" fontId="0" fillId="0" borderId="16" xfId="0" applyNumberFormat="1" applyBorder="1" applyAlignment="1">
      <alignment/>
    </xf>
    <xf numFmtId="0" fontId="0" fillId="6" borderId="16" xfId="0" applyFill="1" applyBorder="1"/>
    <xf numFmtId="0" fontId="0" fillId="0" borderId="16" xfId="0" applyFill="1" applyBorder="1" applyAlignment="1" applyProtection="1">
      <alignment horizontal="left" vertical="top" indent="1"/>
      <protection/>
    </xf>
    <xf numFmtId="49" fontId="0" fillId="0" borderId="16" xfId="0" applyNumberFormat="1" applyFill="1" applyBorder="1" applyAlignment="1" applyProtection="1">
      <alignment horizontal="center" vertical="center"/>
      <protection/>
    </xf>
    <xf numFmtId="172" fontId="39" fillId="0" borderId="16" xfId="20" applyNumberFormat="1" applyFont="1" applyFill="1" applyBorder="1"/>
    <xf numFmtId="40" fontId="0" fillId="0" borderId="16" xfId="24" applyNumberFormat="1" applyFont="1" applyFill="1" applyBorder="1"/>
    <xf numFmtId="0" fontId="0" fillId="6" borderId="16" xfId="0" applyFill="1" applyBorder="1" applyAlignment="1">
      <alignment/>
    </xf>
    <xf numFmtId="38" fontId="0" fillId="0" borderId="16" xfId="0" applyNumberFormat="1" applyFont="1" applyBorder="1"/>
    <xf numFmtId="0" fontId="0" fillId="5" borderId="16" xfId="0" applyFill="1" applyBorder="1" applyAlignment="1">
      <alignment/>
    </xf>
    <xf numFmtId="0" fontId="28" fillId="0" borderId="16" xfId="0" applyNumberFormat="1" applyFont="1" applyBorder="1" applyAlignment="1">
      <alignment horizontal="center" vertical="center" wrapText="1" shrinkToFit="1"/>
    </xf>
    <xf numFmtId="49" fontId="0" fillId="0" borderId="16" xfId="0" applyNumberFormat="1" applyFont="1" applyBorder="1" applyAlignment="1" quotePrefix="1">
      <alignment horizontal="center" vertical="center" wrapText="1" shrinkToFit="1"/>
    </xf>
    <xf numFmtId="40" fontId="0" fillId="2" borderId="16" xfId="24" applyNumberFormat="1" applyFont="1" applyFill="1" applyBorder="1"/>
    <xf numFmtId="0" fontId="0" fillId="0" borderId="16" xfId="0" applyFont="1" applyBorder="1" applyAlignment="1">
      <alignment horizontal="center" vertical="center" wrapText="1" shrinkToFit="1"/>
    </xf>
    <xf numFmtId="49" fontId="0" fillId="6" borderId="16" xfId="0" applyNumberFormat="1" applyFill="1" applyBorder="1" applyAlignment="1">
      <alignment horizontal="left"/>
    </xf>
    <xf numFmtId="49" fontId="0" fillId="3" borderId="16" xfId="0" applyNumberFormat="1" applyFill="1" applyBorder="1" applyAlignment="1">
      <alignment vertical="center" wrapText="1"/>
    </xf>
    <xf numFmtId="165" fontId="0" fillId="0" borderId="16" xfId="24" applyFont="1" applyFill="1" applyBorder="1"/>
    <xf numFmtId="44" fontId="0" fillId="0" borderId="16" xfId="42" applyFont="1" applyFill="1" applyBorder="1"/>
    <xf numFmtId="0" fontId="4" fillId="0" borderId="16" xfId="0" applyFont="1" applyFill="1" applyBorder="1" applyAlignment="1">
      <alignment vertical="center" wrapText="1"/>
    </xf>
    <xf numFmtId="44" fontId="4" fillId="0" borderId="16" xfId="42" applyFont="1" applyFill="1" applyBorder="1" applyAlignment="1">
      <alignment vertical="center" wrapText="1"/>
    </xf>
    <xf numFmtId="44" fontId="0" fillId="0" borderId="16" xfId="42" applyFont="1" applyFill="1" applyBorder="1" applyAlignment="1">
      <alignment vertical="center" wrapText="1"/>
    </xf>
    <xf numFmtId="38" fontId="0" fillId="9" borderId="16" xfId="24" applyNumberFormat="1" applyFont="1" applyFill="1" applyBorder="1" applyProtection="1">
      <protection/>
    </xf>
    <xf numFmtId="0" fontId="0" fillId="0" borderId="16" xfId="0" applyFill="1" applyBorder="1" applyAlignment="1">
      <alignment vertical="center" wrapText="1"/>
    </xf>
    <xf numFmtId="174" fontId="51" fillId="0" borderId="16" xfId="71" applyNumberFormat="1" applyBorder="1">
      <alignment/>
      <protection/>
    </xf>
    <xf numFmtId="175" fontId="51" fillId="0" borderId="16" xfId="71" applyNumberFormat="1" applyBorder="1">
      <alignment/>
      <protection/>
    </xf>
    <xf numFmtId="175" fontId="51" fillId="0" borderId="16" xfId="71" applyNumberFormat="1" applyBorder="1" applyAlignment="1">
      <alignment vertical="center" wrapText="1"/>
      <protection/>
    </xf>
    <xf numFmtId="49" fontId="0" fillId="0" borderId="16" xfId="0" applyNumberFormat="1" applyFont="1" applyBorder="1" applyAlignment="1" applyProtection="1">
      <alignment horizontal="center" vertical="center" wrapText="1" shrinkToFit="1"/>
      <protection/>
    </xf>
    <xf numFmtId="0" fontId="28" fillId="0" borderId="16" xfId="0" applyFont="1" applyBorder="1" applyAlignment="1">
      <alignment horizontal="center"/>
    </xf>
    <xf numFmtId="0" fontId="4" fillId="6" borderId="16" xfId="0" applyFont="1" applyFill="1" applyBorder="1" applyAlignment="1">
      <alignment/>
    </xf>
    <xf numFmtId="0" fontId="28" fillId="6" borderId="16" xfId="0" applyFont="1" applyFill="1" applyBorder="1" applyAlignment="1">
      <alignment/>
    </xf>
    <xf numFmtId="0" fontId="0" fillId="0" borderId="16" xfId="0" applyBorder="1" applyAlignment="1">
      <alignment horizontal="center"/>
    </xf>
    <xf numFmtId="173" fontId="51" fillId="0" borderId="16" xfId="71" applyNumberFormat="1" applyBorder="1" applyAlignment="1">
      <alignment horizontal="left" indent="2"/>
      <protection/>
    </xf>
    <xf numFmtId="173" fontId="51" fillId="0" borderId="16" xfId="71" applyNumberFormat="1" applyBorder="1">
      <alignment/>
      <protection/>
    </xf>
    <xf numFmtId="0" fontId="56" fillId="0" borderId="16" xfId="71" applyFont="1" applyBorder="1" applyAlignment="1">
      <alignment horizontal="left" indent="2"/>
      <protection/>
    </xf>
    <xf numFmtId="0" fontId="56" fillId="0" borderId="16" xfId="71" applyFont="1" applyBorder="1" applyAlignment="1">
      <alignment horizontal="left"/>
      <protection/>
    </xf>
    <xf numFmtId="0" fontId="56" fillId="0" borderId="16" xfId="71" applyFont="1" applyBorder="1" applyAlignment="1">
      <alignment vertical="center"/>
      <protection/>
    </xf>
    <xf numFmtId="173" fontId="51" fillId="0" borderId="16" xfId="73" applyNumberFormat="1" applyBorder="1">
      <alignment/>
      <protection/>
    </xf>
    <xf numFmtId="0" fontId="51" fillId="6" borderId="16" xfId="73" applyFill="1" applyBorder="1">
      <alignment/>
      <protection/>
    </xf>
    <xf numFmtId="0" fontId="28" fillId="6" borderId="16" xfId="0" applyFont="1" applyFill="1" applyBorder="1"/>
    <xf numFmtId="38" fontId="28" fillId="0" borderId="16" xfId="0" applyNumberFormat="1" applyFont="1" applyBorder="1"/>
    <xf numFmtId="0" fontId="28" fillId="0" borderId="13" xfId="0" applyFont="1" applyFill="1" applyBorder="1" applyAlignment="1" quotePrefix="1">
      <alignment horizontal="right" vertical="center"/>
    </xf>
    <xf numFmtId="49" fontId="51" fillId="0" borderId="17" xfId="100" applyNumberFormat="1" applyBorder="1" applyAlignment="1" quotePrefix="1">
      <alignment horizontal="right"/>
      <protection/>
    </xf>
    <xf numFmtId="0" fontId="0" fillId="0" borderId="13" xfId="0" applyBorder="1" applyAlignment="1" quotePrefix="1">
      <alignment horizontal="right" vertical="center" wrapText="1"/>
    </xf>
    <xf numFmtId="0" fontId="28" fillId="0" borderId="16" xfId="0" applyFont="1" applyFill="1" applyBorder="1" applyAlignment="1" quotePrefix="1">
      <alignment horizontal="center"/>
    </xf>
    <xf numFmtId="49" fontId="28" fillId="0" borderId="17" xfId="0" applyNumberFormat="1" applyFont="1" applyFill="1" applyBorder="1" applyAlignment="1" quotePrefix="1">
      <alignment horizontal="right" vertical="center"/>
    </xf>
    <xf numFmtId="49" fontId="28" fillId="0" borderId="17" xfId="0" applyNumberFormat="1" applyFont="1" applyFill="1" applyBorder="1" applyAlignment="1" quotePrefix="1">
      <alignment horizontal="right"/>
    </xf>
    <xf numFmtId="0" fontId="28" fillId="0" borderId="13" xfId="0" applyFont="1" applyFill="1" applyBorder="1" applyAlignment="1">
      <alignment horizontal="left"/>
    </xf>
    <xf numFmtId="38" fontId="10" fillId="0" borderId="16" xfId="24" applyNumberFormat="1" applyFont="1" applyBorder="1"/>
    <xf numFmtId="0" fontId="30" fillId="0" borderId="16" xfId="0" applyFont="1" applyBorder="1"/>
    <xf numFmtId="38" fontId="30" fillId="0" borderId="16" xfId="0" applyNumberFormat="1" applyFont="1" applyBorder="1"/>
    <xf numFmtId="0" fontId="49" fillId="0" borderId="13" xfId="0" applyFont="1" applyBorder="1"/>
    <xf numFmtId="0" fontId="51" fillId="0" borderId="13" xfId="71" applyBorder="1" applyAlignment="1" quotePrefix="1">
      <alignment horizontal="center" vertical="center" wrapText="1"/>
      <protection/>
    </xf>
    <xf numFmtId="0" fontId="51" fillId="0" borderId="17" xfId="71" applyBorder="1" applyAlignment="1">
      <alignment vertical="center"/>
      <protection/>
    </xf>
    <xf numFmtId="0" fontId="51" fillId="0" borderId="17" xfId="71" applyBorder="1">
      <alignment/>
      <protection/>
    </xf>
    <xf numFmtId="0" fontId="0" fillId="4" borderId="16" xfId="0" applyFill="1" applyBorder="1" applyProtection="1">
      <protection/>
    </xf>
    <xf numFmtId="0" fontId="51" fillId="4" borderId="13" xfId="71" applyFill="1" applyBorder="1" applyAlignment="1" applyProtection="1" quotePrefix="1">
      <alignment horizontal="center" vertical="center" wrapText="1"/>
      <protection/>
    </xf>
    <xf numFmtId="0" fontId="51" fillId="4" borderId="16" xfId="71" applyFill="1" applyBorder="1" applyAlignment="1" applyProtection="1" quotePrefix="1">
      <alignment horizontal="center" vertical="center" wrapText="1"/>
      <protection/>
    </xf>
    <xf numFmtId="173" fontId="51" fillId="4" borderId="16" xfId="71" applyNumberFormat="1" applyFill="1" applyBorder="1" applyProtection="1">
      <alignment/>
      <protection/>
    </xf>
    <xf numFmtId="173" fontId="51" fillId="4" borderId="13" xfId="71" applyNumberFormat="1" applyFill="1" applyBorder="1" applyProtection="1">
      <alignment/>
      <protection/>
    </xf>
    <xf numFmtId="0" fontId="56" fillId="0" borderId="11" xfId="71" applyFont="1" applyBorder="1" applyAlignment="1">
      <alignment horizontal="left" vertical="center"/>
      <protection/>
    </xf>
    <xf numFmtId="0" fontId="56" fillId="0" borderId="13" xfId="71" applyFont="1" applyBorder="1" applyAlignment="1">
      <alignment horizontal="left" vertical="center"/>
      <protection/>
    </xf>
    <xf numFmtId="0" fontId="0" fillId="4" borderId="13" xfId="0" applyFill="1" applyBorder="1" applyProtection="1">
      <protection/>
    </xf>
    <xf numFmtId="0" fontId="56" fillId="0" borderId="11" xfId="71" applyFont="1" applyBorder="1" applyAlignment="1">
      <alignment horizontal="left" wrapText="1"/>
      <protection/>
    </xf>
    <xf numFmtId="49" fontId="0" fillId="0" borderId="17" xfId="0" applyNumberFormat="1" applyFont="1" applyBorder="1" applyAlignment="1">
      <alignment horizontal="right" vertical="center"/>
    </xf>
    <xf numFmtId="0" fontId="0" fillId="2" borderId="13" xfId="0" applyFont="1" applyFill="1" applyBorder="1" applyAlignment="1">
      <alignment horizontal="left" vertical="center"/>
    </xf>
    <xf numFmtId="49" fontId="0" fillId="0" borderId="17" xfId="0" applyNumberFormat="1" applyFont="1" applyBorder="1" applyAlignment="1">
      <alignment horizontal="right"/>
    </xf>
    <xf numFmtId="49" fontId="0" fillId="0" borderId="16" xfId="0" applyNumberFormat="1" applyFont="1" applyBorder="1" applyAlignment="1">
      <alignment horizontal="center" vertical="center" wrapText="1" shrinkToFit="1"/>
    </xf>
    <xf numFmtId="1" fontId="28" fillId="0" borderId="17" xfId="0" applyNumberFormat="1" applyFont="1" applyFill="1" applyBorder="1" applyAlignment="1">
      <alignment horizontal="right"/>
    </xf>
    <xf numFmtId="0" fontId="0" fillId="0" borderId="13" xfId="0" applyFont="1" applyBorder="1" applyAlignment="1">
      <alignment horizontal="center" vertical="center"/>
    </xf>
    <xf numFmtId="0" fontId="10" fillId="0" borderId="17" xfId="0" applyFont="1" applyFill="1" applyBorder="1" applyAlignment="1">
      <alignment/>
    </xf>
    <xf numFmtId="49" fontId="28" fillId="0" borderId="17" xfId="0" applyNumberFormat="1" applyFont="1" applyBorder="1" applyAlignment="1">
      <alignment horizontal="right"/>
    </xf>
    <xf numFmtId="0" fontId="0" fillId="0" borderId="11" xfId="0" applyFont="1" applyBorder="1" applyAlignment="1">
      <alignment horizontal="left" vertical="center" wrapText="1"/>
    </xf>
    <xf numFmtId="1" fontId="0" fillId="0" borderId="17" xfId="0" applyNumberFormat="1" applyBorder="1"/>
    <xf numFmtId="0" fontId="0" fillId="9" borderId="9" xfId="0" applyFill="1" applyBorder="1"/>
    <xf numFmtId="0" fontId="4" fillId="2" borderId="9" xfId="0" applyFont="1" applyFill="1" applyBorder="1"/>
    <xf numFmtId="0" fontId="0" fillId="0" borderId="17" xfId="0" applyNumberFormat="1" applyFont="1" applyBorder="1" applyAlignment="1" quotePrefix="1">
      <alignment horizontal="right" vertical="center"/>
    </xf>
    <xf numFmtId="0" fontId="0" fillId="0" borderId="17" xfId="0" applyNumberFormat="1" applyFont="1" applyBorder="1" applyAlignment="1">
      <alignment horizontal="right" vertical="center"/>
    </xf>
    <xf numFmtId="0" fontId="28" fillId="0" borderId="17" xfId="0" applyFont="1" applyBorder="1"/>
    <xf numFmtId="0" fontId="28" fillId="0" borderId="17" xfId="0" applyFont="1" applyBorder="1" applyAlignment="1">
      <alignment horizontal="right" vertical="center"/>
    </xf>
    <xf numFmtId="0" fontId="0" fillId="0" borderId="17" xfId="0" applyFont="1" applyBorder="1" applyAlignment="1" quotePrefix="1">
      <alignment horizontal="right"/>
    </xf>
    <xf numFmtId="0" fontId="0" fillId="0" borderId="17" xfId="0" applyFont="1" applyBorder="1" applyAlignment="1">
      <alignment/>
    </xf>
    <xf numFmtId="49" fontId="0" fillId="0" borderId="17" xfId="0" applyNumberFormat="1" applyFont="1" applyBorder="1" applyAlignment="1" quotePrefix="1">
      <alignment horizontal="right" vertical="center"/>
    </xf>
    <xf numFmtId="49" fontId="0" fillId="2" borderId="9" xfId="21" applyNumberFormat="1" applyFont="1" applyFill="1" applyBorder="1" applyAlignment="1" applyProtection="1">
      <alignment horizontal="right"/>
      <protection/>
    </xf>
    <xf numFmtId="49" fontId="0" fillId="2" borderId="9" xfId="21" applyNumberFormat="1" applyFont="1" applyFill="1" applyBorder="1" applyAlignment="1" applyProtection="1" quotePrefix="1">
      <alignment horizontal="right"/>
      <protection/>
    </xf>
    <xf numFmtId="0" fontId="0" fillId="0" borderId="13" xfId="0" applyBorder="1" applyAlignment="1">
      <alignment horizontal="left" vertical="top" wrapText="1"/>
    </xf>
    <xf numFmtId="0" fontId="0" fillId="6" borderId="16" xfId="0" applyFill="1" applyBorder="1" applyAlignment="1">
      <alignment horizontal="left" vertical="top" wrapText="1"/>
    </xf>
    <xf numFmtId="0" fontId="0" fillId="3" borderId="11" xfId="0" applyFont="1" applyFill="1" applyBorder="1" applyAlignment="1">
      <alignment/>
    </xf>
    <xf numFmtId="0" fontId="0" fillId="3" borderId="13" xfId="0" applyFont="1" applyFill="1" applyBorder="1" applyAlignment="1">
      <alignment/>
    </xf>
    <xf numFmtId="0" fontId="0" fillId="3" borderId="16" xfId="0" applyFont="1" applyFill="1" applyBorder="1" applyAlignment="1">
      <alignment/>
    </xf>
    <xf numFmtId="38" fontId="0" fillId="2" borderId="17" xfId="0" applyNumberFormat="1" applyFont="1" applyFill="1" applyBorder="1" applyAlignment="1" applyProtection="1">
      <alignment vertical="center"/>
      <protection/>
    </xf>
    <xf numFmtId="0" fontId="0" fillId="0" borderId="17" xfId="0" applyFont="1" applyBorder="1" applyProtection="1">
      <protection/>
    </xf>
    <xf numFmtId="49" fontId="28" fillId="0" borderId="17" xfId="0" applyNumberFormat="1" applyFont="1" applyFill="1" applyBorder="1" applyAlignment="1">
      <alignment horizontal="right" vertical="center"/>
    </xf>
    <xf numFmtId="49" fontId="28" fillId="0" borderId="17" xfId="0" applyNumberFormat="1" applyFont="1" applyBorder="1" applyAlignment="1">
      <alignment horizontal="right" vertical="center"/>
    </xf>
    <xf numFmtId="0" fontId="28" fillId="0" borderId="17" xfId="0" applyNumberFormat="1" applyFont="1" applyBorder="1" applyAlignment="1">
      <alignment horizontal="right" vertical="center"/>
    </xf>
    <xf numFmtId="0" fontId="28" fillId="0" borderId="17" xfId="0" applyFont="1" applyFill="1" applyBorder="1" applyAlignment="1" applyProtection="1">
      <alignment horizontal="right"/>
      <protection hidden="1"/>
    </xf>
    <xf numFmtId="0" fontId="0" fillId="0" borderId="16" xfId="0" applyFont="1" applyFill="1" applyBorder="1"/>
    <xf numFmtId="0" fontId="4" fillId="0" borderId="0" xfId="0" applyFont="1" applyFill="1" applyBorder="1" applyAlignment="1">
      <alignment wrapText="1"/>
    </xf>
    <xf numFmtId="0" fontId="0" fillId="0" borderId="0" xfId="0" applyBorder="1" applyAlignment="1">
      <alignment horizontal="center" vertical="center"/>
    </xf>
    <xf numFmtId="0" fontId="0" fillId="0" borderId="17" xfId="0" applyBorder="1" applyAlignment="1">
      <alignment/>
    </xf>
    <xf numFmtId="0" fontId="0" fillId="0" borderId="17" xfId="0" applyFont="1" applyFill="1" applyBorder="1" applyAlignment="1">
      <alignment/>
    </xf>
    <xf numFmtId="0" fontId="0" fillId="0" borderId="17" xfId="0" applyBorder="1" applyAlignment="1">
      <alignment vertical="center"/>
    </xf>
    <xf numFmtId="0" fontId="28" fillId="0" borderId="17" xfId="0" applyFont="1" applyFill="1" applyBorder="1" applyAlignment="1">
      <alignment horizontal="right"/>
    </xf>
    <xf numFmtId="0" fontId="28" fillId="0" borderId="17" xfId="0" applyFont="1" applyFill="1" applyBorder="1" applyAlignment="1">
      <alignment horizontal="right" vertical="center"/>
    </xf>
    <xf numFmtId="0" fontId="28" fillId="0" borderId="17" xfId="0" applyFont="1" applyBorder="1" applyAlignment="1">
      <alignment/>
    </xf>
    <xf numFmtId="0" fontId="0" fillId="0" borderId="17" xfId="0" applyBorder="1" applyAlignment="1">
      <alignment horizontal="right"/>
    </xf>
    <xf numFmtId="0" fontId="17" fillId="0" borderId="17" xfId="20" applyBorder="1"/>
    <xf numFmtId="0" fontId="0" fillId="0" borderId="17" xfId="0" applyFill="1" applyBorder="1" applyAlignment="1">
      <alignment horizontal="right"/>
    </xf>
    <xf numFmtId="0" fontId="28" fillId="0" borderId="17" xfId="0" applyFont="1" applyFill="1" applyBorder="1"/>
    <xf numFmtId="0" fontId="0" fillId="0" borderId="17" xfId="0" applyNumberFormat="1" applyFont="1" applyBorder="1" applyAlignment="1">
      <alignment horizontal="right"/>
    </xf>
    <xf numFmtId="0" fontId="0" fillId="2" borderId="17" xfId="0" applyNumberFormat="1" applyFont="1" applyFill="1" applyBorder="1" applyAlignment="1">
      <alignment horizontal="right"/>
    </xf>
    <xf numFmtId="1" fontId="0" fillId="2" borderId="17" xfId="0" applyNumberFormat="1" applyFont="1" applyFill="1" applyBorder="1" applyAlignment="1">
      <alignment horizontal="right"/>
    </xf>
    <xf numFmtId="0" fontId="4" fillId="0" borderId="17" xfId="0" applyFont="1" applyFill="1" applyBorder="1" applyAlignment="1">
      <alignment horizontal="left" wrapText="1"/>
    </xf>
    <xf numFmtId="0" fontId="4" fillId="0" borderId="17" xfId="0" applyFont="1" applyFill="1" applyBorder="1" applyAlignment="1">
      <alignment horizontal="left"/>
    </xf>
    <xf numFmtId="0" fontId="0" fillId="0" borderId="17" xfId="0" applyFont="1" applyBorder="1" applyAlignment="1" quotePrefix="1">
      <alignment horizontal="right" wrapText="1"/>
    </xf>
    <xf numFmtId="49" fontId="0" fillId="0" borderId="17" xfId="0" applyNumberFormat="1" applyBorder="1" applyAlignment="1">
      <alignment horizontal="right"/>
    </xf>
    <xf numFmtId="49" fontId="0" fillId="0" borderId="17" xfId="0" applyNumberFormat="1" applyBorder="1" applyAlignment="1" quotePrefix="1">
      <alignment horizontal="right" vertical="center"/>
    </xf>
    <xf numFmtId="49" fontId="0" fillId="0" borderId="17" xfId="0" applyNumberFormat="1" applyBorder="1" applyAlignment="1">
      <alignment horizontal="right" vertical="center"/>
    </xf>
    <xf numFmtId="1" fontId="0" fillId="0" borderId="17" xfId="0" applyNumberFormat="1" applyFont="1" applyBorder="1" applyAlignment="1">
      <alignment horizontal="right" vertical="center"/>
    </xf>
    <xf numFmtId="1" fontId="0" fillId="0" borderId="17" xfId="0" applyNumberFormat="1" applyFont="1" applyBorder="1" applyAlignment="1">
      <alignment horizontal="right"/>
    </xf>
    <xf numFmtId="0" fontId="0" fillId="0" borderId="17" xfId="0" applyFill="1" applyBorder="1" applyAlignment="1" quotePrefix="1">
      <alignment horizontal="right" vertical="center"/>
    </xf>
    <xf numFmtId="0" fontId="0" fillId="0" borderId="17" xfId="0" applyFill="1" applyBorder="1" applyAlignment="1" quotePrefix="1">
      <alignment horizontal="right"/>
    </xf>
    <xf numFmtId="49" fontId="28" fillId="0" borderId="17" xfId="0" applyNumberFormat="1" applyFont="1" applyFill="1" applyBorder="1" applyAlignment="1">
      <alignment horizontal="right"/>
    </xf>
    <xf numFmtId="0" fontId="28" fillId="0" borderId="17" xfId="0" applyNumberFormat="1" applyFont="1" applyFill="1" applyBorder="1" applyAlignment="1">
      <alignment horizontal="right"/>
    </xf>
    <xf numFmtId="49" fontId="0" fillId="0" borderId="17" xfId="0" applyNumberFormat="1" applyFill="1" applyBorder="1" applyAlignment="1" quotePrefix="1">
      <alignment horizontal="right" vertical="center" wrapText="1"/>
    </xf>
    <xf numFmtId="49" fontId="0" fillId="0" borderId="17" xfId="0" applyNumberFormat="1" applyFont="1" applyBorder="1" applyAlignment="1">
      <alignment horizontal="right" wrapText="1"/>
    </xf>
    <xf numFmtId="49" fontId="0" fillId="0" borderId="17" xfId="0" applyNumberFormat="1" applyBorder="1" applyAlignment="1" applyProtection="1">
      <alignment horizontal="right"/>
      <protection/>
    </xf>
    <xf numFmtId="0" fontId="0" fillId="0" borderId="17" xfId="0" applyBorder="1" applyProtection="1">
      <protection/>
    </xf>
    <xf numFmtId="49" fontId="0" fillId="0" borderId="17" xfId="0" applyNumberFormat="1" applyFont="1" applyBorder="1" applyAlignment="1" applyProtection="1">
      <alignment vertical="center"/>
      <protection/>
    </xf>
    <xf numFmtId="1" fontId="0" fillId="0" borderId="17" xfId="0" applyNumberFormat="1" applyBorder="1" applyProtection="1">
      <protection/>
    </xf>
    <xf numFmtId="1" fontId="0" fillId="0" borderId="17" xfId="0" applyNumberFormat="1" applyBorder="1" applyAlignment="1">
      <alignment vertical="center"/>
    </xf>
    <xf numFmtId="0" fontId="51" fillId="0" borderId="17" xfId="71" applyBorder="1" applyAlignment="1" quotePrefix="1">
      <alignment horizontal="right"/>
      <protection/>
    </xf>
    <xf numFmtId="0" fontId="51" fillId="0" borderId="17" xfId="71" applyBorder="1" applyAlignment="1">
      <alignment horizontal="right"/>
      <protection/>
    </xf>
    <xf numFmtId="49" fontId="0" fillId="0" borderId="17" xfId="0" applyNumberFormat="1" applyFont="1" applyBorder="1" applyAlignment="1" quotePrefix="1">
      <alignment vertical="center"/>
    </xf>
    <xf numFmtId="0" fontId="51" fillId="0" borderId="17" xfId="73" applyBorder="1">
      <alignment/>
      <protection/>
    </xf>
    <xf numFmtId="0" fontId="51" fillId="0" borderId="17" xfId="73" applyBorder="1" applyAlignment="1">
      <alignment horizontal="right"/>
      <protection/>
    </xf>
    <xf numFmtId="0" fontId="0" fillId="0" borderId="18" xfId="0" applyBorder="1" applyAlignment="1">
      <alignment vertical="center" wrapText="1"/>
    </xf>
    <xf numFmtId="0" fontId="28" fillId="0" borderId="18" xfId="0" applyFont="1" applyFill="1" applyBorder="1" applyAlignment="1" quotePrefix="1">
      <alignment horizontal="center"/>
    </xf>
    <xf numFmtId="0" fontId="10" fillId="0" borderId="18" xfId="0" applyFont="1" applyFill="1" applyBorder="1" applyAlignment="1">
      <alignment vertical="center" wrapText="1"/>
    </xf>
    <xf numFmtId="0" fontId="69" fillId="0" borderId="18" xfId="0" applyFont="1" applyFill="1" applyBorder="1" applyAlignment="1" quotePrefix="1">
      <alignment horizontal="center"/>
    </xf>
    <xf numFmtId="0" fontId="10" fillId="0" borderId="18" xfId="0" applyFont="1" applyFill="1" applyBorder="1" applyAlignment="1" quotePrefix="1">
      <alignment horizontal="right" vertical="center" wrapText="1"/>
    </xf>
    <xf numFmtId="49" fontId="0" fillId="0" borderId="18" xfId="0" applyNumberFormat="1" applyFont="1" applyBorder="1" applyAlignment="1">
      <alignment horizontal="center" vertical="center" wrapText="1" shrinkToFit="1"/>
    </xf>
    <xf numFmtId="0" fontId="51" fillId="0" borderId="18" xfId="71" applyBorder="1" applyAlignment="1" quotePrefix="1">
      <alignment horizontal="center" vertical="center" wrapText="1"/>
      <protection/>
    </xf>
    <xf numFmtId="49" fontId="0" fillId="0" borderId="18" xfId="0" applyNumberFormat="1" applyFont="1" applyBorder="1" applyAlignment="1" quotePrefix="1">
      <alignment horizontal="center" vertical="center" wrapText="1" shrinkToFit="1"/>
    </xf>
    <xf numFmtId="0" fontId="0" fillId="0" borderId="18" xfId="0" applyFont="1" applyBorder="1" applyAlignment="1">
      <alignment horizontal="center" vertical="center" wrapText="1" shrinkToFit="1"/>
    </xf>
    <xf numFmtId="49" fontId="15" fillId="0" borderId="18" xfId="0" applyNumberFormat="1" applyFont="1" applyBorder="1" applyAlignment="1">
      <alignment horizontal="center" vertical="center" wrapText="1" shrinkToFit="1"/>
    </xf>
    <xf numFmtId="0" fontId="0" fillId="0" borderId="18" xfId="0" applyFont="1" applyBorder="1" applyAlignment="1" quotePrefix="1">
      <alignment horizontal="center" vertical="center" wrapText="1"/>
    </xf>
    <xf numFmtId="0" fontId="0" fillId="0" borderId="18" xfId="0" applyFont="1" applyBorder="1" applyAlignment="1" quotePrefix="1">
      <alignment horizontal="center" wrapText="1"/>
    </xf>
    <xf numFmtId="0" fontId="0" fillId="0" borderId="13" xfId="0" applyFont="1" applyFill="1" applyBorder="1" applyAlignment="1">
      <alignment horizontal="center" vertical="center"/>
    </xf>
    <xf numFmtId="0" fontId="4" fillId="0" borderId="13" xfId="0" applyFont="1" applyBorder="1" applyAlignment="1">
      <alignment horizontal="center"/>
    </xf>
    <xf numFmtId="0" fontId="0" fillId="0" borderId="13" xfId="0" applyBorder="1" applyAlignment="1">
      <alignment vertical="center"/>
    </xf>
    <xf numFmtId="0" fontId="14" fillId="0" borderId="13" xfId="0" applyFont="1" applyFill="1" applyBorder="1"/>
    <xf numFmtId="0" fontId="9" fillId="0" borderId="8" xfId="0" applyFont="1" applyFill="1" applyBorder="1" applyAlignment="1" applyProtection="1">
      <alignment horizontal="right" vertical="center"/>
      <protection/>
    </xf>
    <xf numFmtId="0" fontId="0" fillId="0" borderId="13" xfId="0" applyBorder="1" applyAlignment="1" applyProtection="1" quotePrefix="1">
      <alignment horizontal="center" vertical="center"/>
      <protection/>
    </xf>
    <xf numFmtId="0" fontId="0" fillId="0" borderId="11" xfId="0" applyBorder="1" applyAlignment="1">
      <alignment vertical="top" wrapText="1"/>
    </xf>
    <xf numFmtId="0" fontId="0" fillId="6" borderId="8" xfId="0" applyFill="1" applyBorder="1" applyAlignment="1">
      <alignment vertical="top" wrapText="1"/>
    </xf>
    <xf numFmtId="49" fontId="0" fillId="0" borderId="13" xfId="0" applyNumberFormat="1" applyFont="1" applyBorder="1" applyAlignment="1">
      <alignment vertical="center"/>
    </xf>
    <xf numFmtId="0" fontId="0" fillId="0" borderId="11" xfId="0" applyBorder="1" applyAlignment="1">
      <alignment/>
    </xf>
    <xf numFmtId="0" fontId="28" fillId="0" borderId="8" xfId="0" applyNumberFormat="1" applyFont="1" applyBorder="1" applyAlignment="1">
      <alignment horizontal="center" vertical="center" wrapText="1" shrinkToFit="1"/>
    </xf>
    <xf numFmtId="0" fontId="0" fillId="0" borderId="8" xfId="0" applyNumberFormat="1" applyFont="1" applyBorder="1" applyAlignment="1">
      <alignment horizontal="center" vertical="center" wrapText="1" shrinkToFit="1"/>
    </xf>
    <xf numFmtId="0" fontId="4" fillId="0" borderId="13" xfId="0" applyFont="1" applyFill="1" applyBorder="1" applyAlignment="1">
      <alignment wrapText="1"/>
    </xf>
    <xf numFmtId="40" fontId="0" fillId="0" borderId="11" xfId="24" applyNumberFormat="1" applyFont="1" applyFill="1" applyBorder="1"/>
    <xf numFmtId="40" fontId="0" fillId="0" borderId="13" xfId="24" applyNumberFormat="1" applyFont="1" applyFill="1" applyBorder="1"/>
    <xf numFmtId="0" fontId="0" fillId="5" borderId="11" xfId="0" applyFill="1" applyBorder="1"/>
    <xf numFmtId="0" fontId="0" fillId="5" borderId="8" xfId="0" applyFill="1" applyBorder="1"/>
    <xf numFmtId="0" fontId="0" fillId="0" borderId="11" xfId="0" applyFont="1" applyFill="1" applyBorder="1" applyAlignment="1">
      <alignment/>
    </xf>
    <xf numFmtId="0" fontId="0" fillId="5" borderId="13" xfId="0" applyFill="1" applyBorder="1"/>
    <xf numFmtId="0" fontId="0" fillId="0" borderId="13" xfId="0" applyFont="1" applyBorder="1" applyAlignment="1">
      <alignment vertical="center"/>
    </xf>
    <xf numFmtId="49" fontId="0" fillId="0" borderId="13" xfId="0" applyNumberFormat="1" applyFont="1" applyBorder="1" applyAlignment="1" quotePrefix="1">
      <alignment horizontal="center" vertical="center" wrapText="1" shrinkToFit="1"/>
    </xf>
    <xf numFmtId="0" fontId="0" fillId="0" borderId="11" xfId="0" applyFont="1" applyBorder="1" applyAlignment="1" quotePrefix="1">
      <alignment horizontal="right" vertical="center" wrapText="1"/>
    </xf>
    <xf numFmtId="0" fontId="0" fillId="2" borderId="11" xfId="0" applyFont="1" applyFill="1" applyBorder="1" applyAlignment="1" quotePrefix="1">
      <alignment horizontal="right"/>
    </xf>
    <xf numFmtId="0" fontId="0" fillId="2" borderId="13" xfId="0" applyFont="1" applyFill="1" applyBorder="1" applyAlignment="1" quotePrefix="1">
      <alignment horizontal="right"/>
    </xf>
    <xf numFmtId="0" fontId="29" fillId="0" borderId="8" xfId="0" applyFont="1" applyFill="1" applyBorder="1" applyAlignment="1">
      <alignment horizontal="right" vertical="center" wrapText="1"/>
    </xf>
    <xf numFmtId="0" fontId="29" fillId="0" borderId="8" xfId="0" applyFont="1" applyFill="1" applyBorder="1" applyAlignment="1">
      <alignment horizontal="center" vertical="center"/>
    </xf>
    <xf numFmtId="0" fontId="0" fillId="0" borderId="11" xfId="0" applyFont="1" applyBorder="1" applyAlignment="1">
      <alignment horizontal="left"/>
    </xf>
    <xf numFmtId="49" fontId="0" fillId="6" borderId="8" xfId="0" applyNumberFormat="1" applyFill="1" applyBorder="1" applyAlignment="1">
      <alignment horizontal="left"/>
    </xf>
    <xf numFmtId="0" fontId="0" fillId="0" borderId="13" xfId="0" applyFont="1" applyBorder="1" applyAlignment="1">
      <alignment horizontal="left"/>
    </xf>
    <xf numFmtId="0" fontId="28" fillId="0" borderId="11" xfId="0" applyFont="1" applyFill="1" applyBorder="1"/>
    <xf numFmtId="0" fontId="28" fillId="0" borderId="13" xfId="0" applyFont="1" applyFill="1" applyBorder="1"/>
    <xf numFmtId="0" fontId="0" fillId="0" borderId="11" xfId="0" applyFont="1" applyBorder="1" applyAlignment="1">
      <alignment vertical="center" wrapText="1"/>
    </xf>
    <xf numFmtId="10" fontId="49" fillId="0" borderId="13" xfId="31" applyNumberFormat="1" applyFont="1" applyBorder="1" applyAlignment="1" quotePrefix="1">
      <alignment/>
      <protection/>
    </xf>
    <xf numFmtId="0" fontId="0" fillId="0" borderId="13" xfId="0" applyFont="1" applyFill="1" applyBorder="1" applyAlignment="1">
      <alignment vertical="center" wrapText="1"/>
    </xf>
    <xf numFmtId="0" fontId="4" fillId="0" borderId="13" xfId="0" applyFont="1" applyFill="1" applyBorder="1" applyAlignment="1">
      <alignment vertical="center" wrapText="1"/>
    </xf>
    <xf numFmtId="0" fontId="0" fillId="0" borderId="13" xfId="0" applyFont="1" applyFill="1" applyBorder="1" applyAlignment="1">
      <alignment horizontal="left" vertical="center" wrapText="1"/>
    </xf>
    <xf numFmtId="0" fontId="28" fillId="2" borderId="11" xfId="0" applyFont="1" applyFill="1" applyBorder="1" applyAlignment="1">
      <alignment horizontal="left" vertical="center"/>
    </xf>
    <xf numFmtId="38" fontId="0" fillId="9" borderId="8" xfId="24" applyNumberFormat="1" applyFont="1" applyFill="1" applyBorder="1" applyProtection="1">
      <protection/>
    </xf>
    <xf numFmtId="0" fontId="0" fillId="0" borderId="11" xfId="0" applyBorder="1" applyAlignment="1">
      <alignment wrapText="1"/>
    </xf>
    <xf numFmtId="0" fontId="0" fillId="6" borderId="8" xfId="0" applyFill="1" applyBorder="1" applyAlignment="1">
      <alignment wrapText="1"/>
    </xf>
    <xf numFmtId="0" fontId="0" fillId="2" borderId="11" xfId="0" applyFont="1" applyFill="1" applyBorder="1" applyAlignment="1">
      <alignment vertical="center"/>
    </xf>
    <xf numFmtId="0" fontId="28" fillId="0" borderId="11" xfId="0" applyFont="1" applyBorder="1" applyAlignment="1">
      <alignment horizontal="left" vertical="center"/>
    </xf>
    <xf numFmtId="0" fontId="51" fillId="0" borderId="13" xfId="71" applyFont="1" applyBorder="1" applyAlignment="1" quotePrefix="1">
      <alignment horizontal="center" vertical="center"/>
      <protection/>
    </xf>
    <xf numFmtId="10" fontId="58" fillId="0" borderId="13" xfId="71" applyNumberFormat="1" applyFont="1" applyBorder="1">
      <alignment/>
      <protection/>
    </xf>
    <xf numFmtId="0" fontId="51" fillId="0" borderId="13" xfId="71" applyBorder="1" applyAlignment="1">
      <alignment vertical="center" wrapText="1"/>
      <protection/>
    </xf>
    <xf numFmtId="0" fontId="29" fillId="0" borderId="8" xfId="0" applyFont="1" applyFill="1" applyBorder="1" applyAlignment="1" applyProtection="1">
      <alignment horizontal="right" vertical="center"/>
      <protection/>
    </xf>
    <xf numFmtId="0" fontId="0" fillId="0" borderId="8" xfId="0" applyBorder="1" applyAlignment="1" applyProtection="1">
      <alignment horizontal="center" vertical="center"/>
      <protection/>
    </xf>
    <xf numFmtId="49" fontId="0" fillId="0" borderId="8" xfId="0" applyNumberFormat="1" applyFont="1" applyBorder="1" applyAlignment="1" applyProtection="1">
      <alignment horizontal="center" vertical="center"/>
      <protection/>
    </xf>
    <xf numFmtId="49" fontId="0" fillId="0" borderId="11" xfId="0" applyNumberFormat="1" applyFont="1" applyBorder="1" applyAlignment="1" applyProtection="1">
      <alignment horizontal="center" vertical="center"/>
      <protection/>
    </xf>
    <xf numFmtId="49" fontId="0" fillId="0" borderId="11" xfId="0" applyNumberFormat="1" applyFont="1" applyBorder="1" applyAlignment="1" quotePrefix="1">
      <alignment horizontal="left"/>
    </xf>
    <xf numFmtId="49" fontId="0" fillId="6" borderId="8" xfId="0" applyNumberFormat="1" applyFill="1" applyBorder="1" applyAlignment="1" quotePrefix="1">
      <alignment horizontal="left"/>
    </xf>
    <xf numFmtId="0" fontId="4" fillId="0" borderId="11" xfId="0" applyFont="1" applyBorder="1" applyAlignment="1">
      <alignment/>
    </xf>
    <xf numFmtId="0" fontId="4" fillId="6" borderId="8" xfId="0" applyFont="1" applyFill="1" applyBorder="1" applyAlignment="1">
      <alignment/>
    </xf>
    <xf numFmtId="0" fontId="28" fillId="0" borderId="13" xfId="0" applyFont="1" applyBorder="1" applyAlignment="1">
      <alignment/>
    </xf>
    <xf numFmtId="9" fontId="0" fillId="9" borderId="13" xfId="21" applyFont="1" applyFill="1" applyBorder="1" applyAlignment="1" applyProtection="1">
      <alignment horizontal="center"/>
      <protection/>
    </xf>
    <xf numFmtId="0" fontId="56" fillId="0" borderId="13" xfId="71" applyFont="1" applyBorder="1" applyAlignment="1">
      <alignment horizontal="left" indent="2"/>
      <protection/>
    </xf>
    <xf numFmtId="0" fontId="51" fillId="0" borderId="13" xfId="71" applyBorder="1" applyAlignment="1">
      <alignment horizontal="left" indent="4"/>
      <protection/>
    </xf>
    <xf numFmtId="0" fontId="38" fillId="0" borderId="13" xfId="71" applyFont="1" applyBorder="1" applyAlignment="1">
      <alignment horizontal="left" wrapText="1"/>
      <protection/>
    </xf>
    <xf numFmtId="0" fontId="56" fillId="0" borderId="13" xfId="71" applyFont="1" applyBorder="1" applyAlignment="1">
      <alignment horizontal="left"/>
      <protection/>
    </xf>
    <xf numFmtId="0" fontId="51" fillId="0" borderId="11" xfId="71" applyBorder="1">
      <alignment/>
      <protection/>
    </xf>
    <xf numFmtId="0" fontId="51" fillId="0" borderId="13" xfId="71" applyFont="1" applyBorder="1" applyAlignment="1">
      <alignment vertical="center"/>
      <protection/>
    </xf>
    <xf numFmtId="0" fontId="60" fillId="0" borderId="13" xfId="71" applyFont="1" applyBorder="1">
      <alignment/>
      <protection/>
    </xf>
    <xf numFmtId="0" fontId="58" fillId="0" borderId="13" xfId="71" applyFont="1" applyBorder="1">
      <alignment/>
      <protection/>
    </xf>
    <xf numFmtId="49" fontId="0" fillId="0" borderId="8" xfId="0" applyNumberFormat="1" applyFont="1" applyBorder="1" applyAlignment="1">
      <alignment horizontal="center" vertical="center"/>
    </xf>
    <xf numFmtId="49" fontId="0" fillId="0" borderId="11" xfId="0" applyNumberFormat="1" applyFont="1" applyBorder="1" applyAlignment="1">
      <alignment horizontal="right" vertical="center" wrapText="1" shrinkToFit="1"/>
    </xf>
    <xf numFmtId="0" fontId="51" fillId="0" borderId="8" xfId="73" applyBorder="1">
      <alignment/>
      <protection/>
    </xf>
    <xf numFmtId="0" fontId="51" fillId="0" borderId="11" xfId="73" applyBorder="1">
      <alignment/>
      <protection/>
    </xf>
    <xf numFmtId="0" fontId="28" fillId="0" borderId="19" xfId="0" applyFont="1" applyFill="1" applyBorder="1" applyAlignment="1" quotePrefix="1">
      <alignment horizontal="center"/>
    </xf>
    <xf numFmtId="0" fontId="28" fillId="0" borderId="18" xfId="0" applyFont="1" applyFill="1" applyBorder="1" applyAlignment="1">
      <alignment horizontal="center" vertical="center"/>
    </xf>
    <xf numFmtId="0" fontId="28" fillId="0" borderId="20" xfId="0" applyFont="1" applyFill="1" applyBorder="1" applyAlignment="1" quotePrefix="1">
      <alignment horizontal="center"/>
    </xf>
    <xf numFmtId="0" fontId="56" fillId="0" borderId="11" xfId="100" applyFont="1" applyBorder="1" applyAlignment="1">
      <alignment horizontal="left" wrapText="1"/>
      <protection/>
    </xf>
    <xf numFmtId="0" fontId="51" fillId="0" borderId="11" xfId="100" applyBorder="1">
      <alignment/>
      <protection/>
    </xf>
    <xf numFmtId="49" fontId="0" fillId="0" borderId="18" xfId="0" applyNumberFormat="1" applyFont="1" applyBorder="1" applyAlignment="1">
      <alignment horizontal="center" vertical="center"/>
    </xf>
    <xf numFmtId="2" fontId="0" fillId="0" borderId="18" xfId="0" applyNumberFormat="1" applyFont="1" applyBorder="1" applyAlignment="1">
      <alignment horizontal="center" vertical="center"/>
    </xf>
    <xf numFmtId="2" fontId="0" fillId="0" borderId="18" xfId="0" applyNumberFormat="1" applyFont="1" applyBorder="1" applyAlignment="1">
      <alignment horizontal="center" vertical="center" wrapText="1"/>
    </xf>
    <xf numFmtId="0" fontId="52" fillId="3" borderId="18" xfId="0" applyFont="1" applyFill="1" applyBorder="1" applyAlignment="1">
      <alignment/>
    </xf>
    <xf numFmtId="49" fontId="28" fillId="0" borderId="18" xfId="28" applyNumberFormat="1" applyFont="1" applyBorder="1" applyAlignment="1" quotePrefix="1">
      <alignment horizontal="center" vertical="center" wrapText="1"/>
      <protection/>
    </xf>
    <xf numFmtId="0" fontId="0" fillId="0" borderId="18" xfId="0" applyFill="1" applyBorder="1" applyAlignment="1" quotePrefix="1">
      <alignment horizontal="center" vertical="center" wrapText="1"/>
    </xf>
    <xf numFmtId="49" fontId="0" fillId="0" borderId="18" xfId="0" applyNumberFormat="1" applyFill="1" applyBorder="1" applyAlignment="1" quotePrefix="1">
      <alignment horizontal="center" vertical="center" wrapText="1"/>
    </xf>
    <xf numFmtId="49" fontId="0" fillId="3" borderId="18" xfId="0" applyNumberFormat="1" applyFill="1" applyBorder="1" applyAlignment="1">
      <alignment vertical="center" wrapText="1"/>
    </xf>
    <xf numFmtId="168" fontId="28" fillId="0" borderId="18" xfId="25" applyFont="1" applyBorder="1" applyAlignment="1" quotePrefix="1">
      <alignment horizontal="center" vertical="center" wrapText="1"/>
      <protection/>
    </xf>
    <xf numFmtId="168" fontId="28" fillId="0" borderId="18" xfId="25" applyFont="1" applyBorder="1" applyAlignment="1" quotePrefix="1">
      <alignment horizontal="center" wrapText="1"/>
      <protection/>
    </xf>
    <xf numFmtId="0" fontId="28" fillId="0" borderId="18" xfId="0" applyFont="1" applyFill="1" applyBorder="1" applyAlignment="1">
      <alignment horizontal="center"/>
    </xf>
    <xf numFmtId="0" fontId="51" fillId="6" borderId="8" xfId="100" applyFill="1" applyBorder="1">
      <alignment/>
      <protection/>
    </xf>
    <xf numFmtId="0" fontId="10" fillId="0" borderId="21" xfId="0" applyFont="1" applyFill="1" applyBorder="1" applyAlignment="1" quotePrefix="1">
      <alignment vertical="center" wrapText="1"/>
    </xf>
    <xf numFmtId="0" fontId="0" fillId="0" borderId="21" xfId="0" applyFont="1" applyBorder="1" applyAlignment="1">
      <alignment horizontal="left"/>
    </xf>
    <xf numFmtId="0" fontId="0" fillId="0" borderId="21" xfId="0" applyFont="1" applyBorder="1" applyAlignment="1" quotePrefix="1">
      <alignment horizontal="center"/>
    </xf>
    <xf numFmtId="49" fontId="0" fillId="0" borderId="21" xfId="0" applyNumberFormat="1" applyFont="1" applyBorder="1" applyAlignment="1">
      <alignment horizontal="center" vertical="center" wrapText="1" shrinkToFit="1"/>
    </xf>
    <xf numFmtId="2" fontId="0" fillId="0" borderId="21" xfId="0" applyNumberFormat="1" applyFont="1" applyBorder="1" applyAlignment="1" applyProtection="1">
      <alignment horizontal="center" vertical="center" wrapText="1"/>
      <protection/>
    </xf>
    <xf numFmtId="0" fontId="0" fillId="0" borderId="21" xfId="0" applyFont="1" applyFill="1" applyBorder="1" applyAlignment="1" quotePrefix="1">
      <alignment/>
    </xf>
    <xf numFmtId="0" fontId="28" fillId="0" borderId="21" xfId="0" applyNumberFormat="1" applyFont="1" applyBorder="1" applyAlignment="1">
      <alignment horizontal="center" vertical="center" wrapText="1" shrinkToFit="1"/>
    </xf>
    <xf numFmtId="0" fontId="0" fillId="0" borderId="21" xfId="0" applyFill="1" applyBorder="1" applyAlignment="1">
      <alignment horizontal="center" vertical="center" wrapText="1"/>
    </xf>
    <xf numFmtId="0" fontId="51" fillId="0" borderId="21" xfId="73" applyBorder="1" applyAlignment="1">
      <alignment horizontal="center" vertical="center" wrapText="1"/>
      <protection/>
    </xf>
    <xf numFmtId="0" fontId="0" fillId="0" borderId="21" xfId="0" applyBorder="1" applyAlignment="1" quotePrefix="1">
      <alignment vertical="center" wrapText="1"/>
    </xf>
    <xf numFmtId="1" fontId="0" fillId="8" borderId="22" xfId="0" applyNumberFormat="1" applyFill="1" applyBorder="1" applyAlignment="1" applyProtection="1">
      <alignment horizontal="center" vertical="center"/>
      <protection locked="0"/>
    </xf>
    <xf numFmtId="0" fontId="35" fillId="0" borderId="22" xfId="0" applyFont="1" applyFill="1" applyBorder="1"/>
    <xf numFmtId="0" fontId="0" fillId="6" borderId="23" xfId="0" applyFill="1" applyBorder="1"/>
    <xf numFmtId="49" fontId="0" fillId="0" borderId="22" xfId="0" applyNumberFormat="1" applyFont="1" applyBorder="1" applyAlignment="1">
      <alignment vertical="center"/>
    </xf>
    <xf numFmtId="49" fontId="0" fillId="0" borderId="23" xfId="0" applyNumberFormat="1" applyFont="1" applyBorder="1" applyAlignment="1">
      <alignment horizontal="center" vertical="center"/>
    </xf>
    <xf numFmtId="170" fontId="17" fillId="4" borderId="22" xfId="20" applyNumberFormat="1" applyFill="1" applyBorder="1" applyAlignment="1">
      <alignment horizontal="right"/>
    </xf>
    <xf numFmtId="49" fontId="0" fillId="0" borderId="23" xfId="0" applyNumberFormat="1" applyFont="1" applyBorder="1" applyAlignment="1" quotePrefix="1">
      <alignment horizontal="center" vertical="center" wrapText="1" shrinkToFit="1"/>
    </xf>
    <xf numFmtId="0" fontId="0" fillId="6" borderId="23" xfId="0" applyFill="1" applyBorder="1" applyAlignment="1">
      <alignment/>
    </xf>
    <xf numFmtId="0" fontId="0" fillId="5" borderId="23" xfId="0" applyFill="1" applyBorder="1" applyAlignment="1">
      <alignment/>
    </xf>
    <xf numFmtId="38" fontId="0" fillId="1" borderId="22" xfId="0" applyNumberFormat="1" applyFont="1" applyFill="1" applyBorder="1" applyAlignment="1">
      <alignment horizontal="right"/>
    </xf>
    <xf numFmtId="0" fontId="4" fillId="0" borderId="22" xfId="0" applyFont="1" applyBorder="1" applyAlignment="1">
      <alignment horizontal="center" vertical="center" wrapText="1" shrinkToFit="1"/>
    </xf>
    <xf numFmtId="49" fontId="28" fillId="0" borderId="23" xfId="28" applyNumberFormat="1" applyFont="1" applyBorder="1" applyAlignment="1" quotePrefix="1">
      <alignment horizontal="center" vertical="center" wrapText="1"/>
      <protection/>
    </xf>
    <xf numFmtId="49" fontId="10" fillId="0" borderId="22" xfId="28" applyNumberFormat="1" applyFont="1" applyBorder="1" applyAlignment="1">
      <alignment horizontal="left" wrapText="1"/>
      <protection/>
    </xf>
    <xf numFmtId="49" fontId="0" fillId="6" borderId="23" xfId="0" applyNumberFormat="1" applyFill="1" applyBorder="1" applyAlignment="1">
      <alignment horizontal="left"/>
    </xf>
    <xf numFmtId="0" fontId="0" fillId="6" borderId="22" xfId="0" applyFill="1" applyBorder="1"/>
    <xf numFmtId="0" fontId="0" fillId="3" borderId="22" xfId="0" applyFill="1" applyBorder="1" applyAlignment="1">
      <alignment/>
    </xf>
    <xf numFmtId="49" fontId="15" fillId="6" borderId="23" xfId="0" applyNumberFormat="1" applyFont="1" applyFill="1" applyBorder="1" applyAlignment="1">
      <alignment horizontal="center" vertical="center" wrapText="1" shrinkToFit="1"/>
    </xf>
    <xf numFmtId="0" fontId="0" fillId="0" borderId="23" xfId="0" applyFont="1" applyFill="1" applyBorder="1" applyAlignment="1">
      <alignment vertical="center" wrapText="1"/>
    </xf>
    <xf numFmtId="0" fontId="56" fillId="0" borderId="23" xfId="71" applyFont="1" applyBorder="1" applyAlignment="1">
      <alignment vertical="center"/>
      <protection/>
    </xf>
    <xf numFmtId="0" fontId="4" fillId="0" borderId="22" xfId="0" applyFont="1" applyBorder="1" applyAlignment="1" applyProtection="1">
      <alignment horizontal="left"/>
      <protection/>
    </xf>
    <xf numFmtId="0" fontId="4" fillId="0" borderId="22" xfId="0" applyFont="1" applyBorder="1" applyAlignment="1" applyProtection="1">
      <alignment/>
      <protection/>
    </xf>
    <xf numFmtId="0" fontId="0" fillId="3" borderId="23" xfId="0" applyFill="1" applyBorder="1" applyProtection="1">
      <protection/>
    </xf>
    <xf numFmtId="0" fontId="0" fillId="3" borderId="22" xfId="0" applyFill="1" applyBorder="1" applyAlignment="1">
      <alignment horizontal="center"/>
    </xf>
    <xf numFmtId="0" fontId="28" fillId="6" borderId="23" xfId="0" applyFont="1" applyFill="1" applyBorder="1" applyAlignment="1">
      <alignment/>
    </xf>
    <xf numFmtId="0" fontId="0" fillId="3" borderId="22" xfId="0" applyFill="1" applyBorder="1" applyAlignment="1" applyProtection="1">
      <alignment horizontal="center"/>
      <protection/>
    </xf>
    <xf numFmtId="38" fontId="0" fillId="3" borderId="22" xfId="0" applyNumberFormat="1" applyFill="1" applyBorder="1" applyAlignment="1">
      <alignment/>
    </xf>
    <xf numFmtId="0" fontId="0" fillId="3" borderId="23" xfId="0" applyFill="1" applyBorder="1" applyAlignment="1">
      <alignment horizontal="center"/>
    </xf>
    <xf numFmtId="0" fontId="28" fillId="0" borderId="22" xfId="0" applyFont="1" applyFill="1" applyBorder="1" applyAlignment="1" quotePrefix="1">
      <alignment horizontal="right" vertical="center"/>
    </xf>
    <xf numFmtId="0" fontId="28" fillId="0" borderId="23" xfId="0" applyFont="1" applyFill="1" applyBorder="1" applyAlignment="1" quotePrefix="1">
      <alignment horizontal="right" vertical="center"/>
    </xf>
    <xf numFmtId="173" fontId="51" fillId="4" borderId="22" xfId="71" applyNumberFormat="1" applyFill="1" applyBorder="1" applyProtection="1">
      <alignment/>
      <protection/>
    </xf>
    <xf numFmtId="173" fontId="51" fillId="4" borderId="23" xfId="71" applyNumberFormat="1" applyFill="1" applyBorder="1" applyProtection="1">
      <alignment/>
      <protection/>
    </xf>
    <xf numFmtId="0" fontId="4" fillId="2" borderId="23" xfId="0" applyFont="1" applyFill="1" applyBorder="1"/>
    <xf numFmtId="10" fontId="0" fillId="9" borderId="22" xfId="0" applyNumberFormat="1" applyFill="1" applyBorder="1"/>
    <xf numFmtId="0" fontId="0" fillId="9" borderId="22" xfId="0" applyFill="1" applyBorder="1"/>
    <xf numFmtId="1" fontId="4" fillId="0" borderId="22" xfId="0" applyNumberFormat="1" applyFont="1" applyBorder="1"/>
    <xf numFmtId="0" fontId="0" fillId="0" borderId="23" xfId="0" applyBorder="1" applyAlignment="1">
      <alignment horizontal="center" shrinkToFit="1"/>
    </xf>
    <xf numFmtId="0" fontId="0" fillId="0" borderId="23" xfId="0" applyFill="1" applyBorder="1" applyAlignment="1">
      <alignment horizontal="center" wrapText="1"/>
    </xf>
    <xf numFmtId="0" fontId="0" fillId="0" borderId="23" xfId="0" applyBorder="1" applyAlignment="1">
      <alignment horizontal="center" vertical="center" shrinkToFit="1"/>
    </xf>
    <xf numFmtId="0" fontId="0" fillId="6" borderId="23" xfId="0" applyFill="1" applyBorder="1" applyAlignment="1">
      <alignment horizontal="left" vertical="top" wrapText="1"/>
    </xf>
    <xf numFmtId="0" fontId="0" fillId="2" borderId="11" xfId="0" applyFill="1" applyBorder="1"/>
    <xf numFmtId="0" fontId="0" fillId="2" borderId="2" xfId="0" applyFill="1" applyBorder="1"/>
    <xf numFmtId="0" fontId="0" fillId="2" borderId="8" xfId="0" applyFill="1" applyBorder="1"/>
    <xf numFmtId="0" fontId="0" fillId="2" borderId="13" xfId="0" applyFill="1" applyBorder="1"/>
    <xf numFmtId="0" fontId="0" fillId="2" borderId="16" xfId="0" applyFill="1" applyBorder="1"/>
    <xf numFmtId="0" fontId="0" fillId="2" borderId="9" xfId="0" applyFill="1" applyBorder="1"/>
    <xf numFmtId="0" fontId="0" fillId="2" borderId="22" xfId="0" applyFill="1" applyBorder="1"/>
    <xf numFmtId="0" fontId="0" fillId="2" borderId="23" xfId="0" applyFill="1" applyBorder="1"/>
    <xf numFmtId="49" fontId="0" fillId="0" borderId="0" xfId="0" applyNumberFormat="1" applyBorder="1"/>
    <xf numFmtId="0" fontId="0" fillId="0" borderId="6" xfId="0" applyFill="1" applyBorder="1" applyAlignment="1" quotePrefix="1">
      <alignment horizontal="center"/>
    </xf>
    <xf numFmtId="0" fontId="0" fillId="0" borderId="16" xfId="0" applyFont="1" applyBorder="1" applyAlignment="1">
      <alignment horizontal="center" vertical="center"/>
    </xf>
    <xf numFmtId="178" fontId="0" fillId="8" borderId="22" xfId="0" applyNumberFormat="1" applyFill="1" applyBorder="1" applyAlignment="1" applyProtection="1">
      <alignment horizontal="left"/>
      <protection locked="0"/>
    </xf>
    <xf numFmtId="0" fontId="0" fillId="0" borderId="13" xfId="0" applyBorder="1" applyAlignment="1">
      <alignment horizontal="left" vertical="top"/>
    </xf>
    <xf numFmtId="0" fontId="0" fillId="0" borderId="13" xfId="0" applyFill="1" applyBorder="1" applyAlignment="1">
      <alignment/>
    </xf>
    <xf numFmtId="0" fontId="0" fillId="0" borderId="6" xfId="0" applyBorder="1" applyAlignment="1" quotePrefix="1">
      <alignment horizontal="center"/>
    </xf>
    <xf numFmtId="167" fontId="0" fillId="8" borderId="22" xfId="0" applyNumberFormat="1" applyFill="1" applyBorder="1" applyAlignment="1" applyProtection="1">
      <alignment horizontal="center"/>
      <protection locked="0"/>
    </xf>
    <xf numFmtId="49" fontId="0" fillId="0" borderId="0" xfId="0" applyNumberFormat="1" applyFont="1" applyBorder="1" applyAlignment="1">
      <alignment horizontal="left"/>
    </xf>
    <xf numFmtId="1" fontId="28" fillId="0" borderId="17" xfId="25" applyNumberFormat="1" applyFont="1" applyFill="1" applyBorder="1" applyAlignment="1">
      <alignment horizontal="right"/>
      <protection/>
    </xf>
    <xf numFmtId="1" fontId="28" fillId="0" borderId="17" xfId="25" applyNumberFormat="1" applyFont="1" applyBorder="1" applyAlignment="1">
      <alignment horizontal="right"/>
      <protection/>
    </xf>
    <xf numFmtId="0" fontId="28" fillId="0" borderId="17" xfId="25" applyNumberFormat="1" applyFont="1" applyFill="1" applyBorder="1" applyAlignment="1">
      <alignment horizontal="right"/>
      <protection/>
    </xf>
    <xf numFmtId="0" fontId="0" fillId="0" borderId="1" xfId="0" applyBorder="1" applyAlignment="1" quotePrefix="1">
      <alignment horizontal="center"/>
    </xf>
    <xf numFmtId="0" fontId="34" fillId="0" borderId="0" xfId="0" applyFont="1" applyBorder="1" applyAlignment="1">
      <alignment horizontal="left" vertical="top" wrapText="1"/>
    </xf>
    <xf numFmtId="0" fontId="28" fillId="0" borderId="1" xfId="0" applyNumberFormat="1" applyFont="1" applyFill="1" applyBorder="1" applyAlignment="1" applyProtection="1" quotePrefix="1">
      <alignment horizontal="center"/>
      <protection hidden="1"/>
    </xf>
    <xf numFmtId="0" fontId="28" fillId="6" borderId="0" xfId="0" applyFont="1" applyFill="1" applyBorder="1"/>
    <xf numFmtId="0" fontId="0" fillId="0" borderId="13" xfId="0" applyFill="1" applyBorder="1"/>
    <xf numFmtId="0" fontId="0" fillId="0" borderId="17" xfId="0" applyFill="1" applyBorder="1"/>
    <xf numFmtId="38" fontId="0" fillId="0" borderId="16" xfId="0" applyNumberFormat="1" applyFill="1" applyBorder="1" applyAlignment="1">
      <alignment/>
    </xf>
    <xf numFmtId="0" fontId="0" fillId="0" borderId="21" xfId="0" applyFill="1" applyBorder="1" applyProtection="1">
      <protection/>
    </xf>
    <xf numFmtId="0" fontId="17" fillId="0" borderId="0" xfId="20" applyNumberFormat="1" applyFill="1" applyBorder="1" applyAlignment="1" applyProtection="1">
      <alignment horizontal="center"/>
      <protection/>
    </xf>
    <xf numFmtId="0" fontId="26" fillId="0" borderId="0" xfId="104" applyFont="1" applyFill="1" applyBorder="1" applyAlignment="1" applyProtection="1">
      <alignment vertical="center" wrapText="1"/>
      <protection hidden="1"/>
    </xf>
    <xf numFmtId="0" fontId="0" fillId="0" borderId="18" xfId="0" applyNumberFormat="1" applyFont="1" applyBorder="1" applyAlignment="1">
      <alignment horizontal="center" vertical="center" wrapText="1"/>
    </xf>
    <xf numFmtId="0" fontId="0" fillId="5" borderId="8" xfId="0" applyFill="1" applyBorder="1" applyAlignment="1">
      <alignment/>
    </xf>
    <xf numFmtId="0" fontId="28" fillId="6" borderId="16" xfId="0" applyFont="1" applyFill="1" applyBorder="1" applyAlignment="1">
      <alignment wrapText="1"/>
    </xf>
    <xf numFmtId="0" fontId="0" fillId="6" borderId="16" xfId="0" applyFill="1" applyBorder="1" applyAlignment="1">
      <alignment wrapText="1"/>
    </xf>
    <xf numFmtId="0" fontId="0" fillId="0" borderId="0" xfId="0" applyFont="1" applyFill="1" applyBorder="1"/>
    <xf numFmtId="181" fontId="0" fillId="0" borderId="0" xfId="0" applyNumberFormat="1" applyBorder="1"/>
    <xf numFmtId="181" fontId="0" fillId="0" borderId="0" xfId="0" applyNumberFormat="1" applyFont="1" applyBorder="1"/>
    <xf numFmtId="0" fontId="0" fillId="0" borderId="18" xfId="0" applyFont="1" applyFill="1" applyBorder="1" applyAlignment="1" quotePrefix="1">
      <alignment horizontal="center" wrapText="1"/>
    </xf>
    <xf numFmtId="0" fontId="0" fillId="5" borderId="0" xfId="0" applyFill="1" applyBorder="1" applyAlignment="1">
      <alignment vertical="center"/>
    </xf>
    <xf numFmtId="0" fontId="28" fillId="10" borderId="0" xfId="104" applyFont="1" applyFill="1" applyBorder="1" applyAlignment="1" applyProtection="1">
      <alignment horizontal="center"/>
      <protection hidden="1"/>
    </xf>
    <xf numFmtId="0" fontId="28" fillId="0" borderId="1" xfId="0" applyFont="1" applyFill="1" applyBorder="1" applyAlignment="1" applyProtection="1" quotePrefix="1">
      <alignment horizontal="center" wrapText="1"/>
      <protection hidden="1"/>
    </xf>
    <xf numFmtId="0" fontId="0" fillId="0" borderId="0" xfId="0" applyFont="1" applyBorder="1" applyAlignment="1">
      <alignment horizontal="left" wrapText="1"/>
    </xf>
    <xf numFmtId="0" fontId="26" fillId="0" borderId="0" xfId="104" applyFill="1" applyBorder="1" applyAlignment="1" applyProtection="1">
      <alignment horizontal="left" vertical="center"/>
      <protection hidden="1"/>
    </xf>
    <xf numFmtId="0" fontId="87" fillId="0" borderId="13" xfId="0" applyFont="1" applyBorder="1" applyAlignment="1" applyProtection="1">
      <alignment vertical="center"/>
      <protection hidden="1"/>
    </xf>
    <xf numFmtId="0" fontId="87" fillId="0" borderId="0" xfId="0" applyFont="1" applyBorder="1" applyAlignment="1" applyProtection="1">
      <alignment vertical="center"/>
      <protection hidden="1"/>
    </xf>
    <xf numFmtId="0" fontId="0" fillId="0" borderId="21" xfId="0" applyNumberFormat="1" applyFont="1" applyBorder="1" applyAlignment="1">
      <alignment horizontal="center" vertical="center"/>
    </xf>
    <xf numFmtId="0" fontId="0" fillId="0" borderId="21" xfId="0" applyNumberFormat="1" applyFont="1" applyFill="1" applyBorder="1" applyAlignment="1">
      <alignment horizontal="center" vertical="center"/>
    </xf>
    <xf numFmtId="0" fontId="0" fillId="0" borderId="21" xfId="0" applyNumberFormat="1" applyFont="1" applyFill="1" applyBorder="1" applyAlignment="1" quotePrefix="1">
      <alignment horizontal="center" vertical="center"/>
    </xf>
    <xf numFmtId="0" fontId="0" fillId="0" borderId="21" xfId="0" applyNumberFormat="1" applyFont="1" applyBorder="1" applyAlignment="1">
      <alignment horizontal="center" vertical="center" wrapText="1"/>
    </xf>
    <xf numFmtId="0" fontId="0" fillId="0" borderId="6" xfId="0" applyFont="1" applyFill="1" applyBorder="1" applyAlignment="1" quotePrefix="1">
      <alignment horizontal="center" wrapText="1"/>
    </xf>
    <xf numFmtId="49" fontId="0" fillId="0" borderId="1" xfId="0" applyNumberFormat="1" applyFont="1" applyFill="1" applyBorder="1" applyAlignment="1" quotePrefix="1">
      <alignment horizontal="center" vertical="top"/>
    </xf>
    <xf numFmtId="49" fontId="0" fillId="0" borderId="1" xfId="0" applyNumberFormat="1" applyFont="1" applyBorder="1" applyAlignment="1">
      <alignment horizontal="center" vertical="top"/>
    </xf>
    <xf numFmtId="49" fontId="28" fillId="0" borderId="1" xfId="0" applyNumberFormat="1" applyFont="1" applyFill="1" applyBorder="1" applyAlignment="1">
      <alignment horizontal="center" vertical="top"/>
    </xf>
    <xf numFmtId="49" fontId="0" fillId="0" borderId="21" xfId="0" applyNumberFormat="1" applyFont="1" applyBorder="1" applyAlignment="1" applyProtection="1">
      <alignment horizontal="center" vertical="center"/>
      <protection hidden="1"/>
    </xf>
    <xf numFmtId="49" fontId="0" fillId="0" borderId="21" xfId="0" applyNumberFormat="1" applyFont="1" applyFill="1" applyBorder="1" applyAlignment="1" applyProtection="1">
      <alignment horizontal="center" vertical="center"/>
      <protection hidden="1"/>
    </xf>
    <xf numFmtId="49" fontId="0" fillId="0" borderId="21" xfId="0" applyNumberFormat="1" applyFont="1" applyFill="1" applyBorder="1" applyAlignment="1" applyProtection="1" quotePrefix="1">
      <alignment horizontal="center" vertical="center"/>
      <protection hidden="1"/>
    </xf>
    <xf numFmtId="49" fontId="0" fillId="0" borderId="21" xfId="0" applyNumberFormat="1" applyFont="1" applyBorder="1" applyAlignment="1" applyProtection="1">
      <alignment horizontal="center" vertical="center" wrapText="1"/>
      <protection hidden="1"/>
    </xf>
    <xf numFmtId="0" fontId="14" fillId="0" borderId="13" xfId="0" applyFont="1" applyBorder="1"/>
    <xf numFmtId="0" fontId="14" fillId="0" borderId="0" xfId="0" applyFont="1" applyBorder="1"/>
    <xf numFmtId="0" fontId="0" fillId="0" borderId="0" xfId="0" applyFont="1" applyFill="1" applyBorder="1" applyAlignment="1">
      <alignment horizontal="left" indent="1"/>
    </xf>
    <xf numFmtId="49" fontId="28" fillId="0" borderId="0" xfId="0" applyNumberFormat="1" applyFont="1" applyBorder="1" applyAlignment="1">
      <alignment horizontal="left"/>
    </xf>
    <xf numFmtId="49" fontId="28" fillId="6" borderId="0" xfId="0" applyNumberFormat="1" applyFont="1" applyFill="1" applyBorder="1" applyAlignment="1" quotePrefix="1">
      <alignment horizontal="left"/>
    </xf>
    <xf numFmtId="0" fontId="28" fillId="11" borderId="0" xfId="0" applyFont="1" applyFill="1" applyBorder="1"/>
    <xf numFmtId="0" fontId="28" fillId="0" borderId="16" xfId="0" applyFont="1" applyFill="1" applyBorder="1" applyAlignment="1">
      <alignment horizontal="left" vertical="top" wrapText="1"/>
    </xf>
    <xf numFmtId="0" fontId="28" fillId="0" borderId="0" xfId="0" applyFont="1" applyBorder="1" applyAlignment="1">
      <alignment horizontal="left"/>
    </xf>
    <xf numFmtId="0" fontId="28" fillId="12" borderId="0" xfId="0" applyFont="1" applyFill="1" applyBorder="1"/>
    <xf numFmtId="0" fontId="28" fillId="13" borderId="0" xfId="0" applyFont="1" applyFill="1" applyBorder="1"/>
    <xf numFmtId="0" fontId="28" fillId="0" borderId="0" xfId="0" applyFont="1" applyBorder="1" applyAlignment="1">
      <alignment wrapText="1"/>
    </xf>
    <xf numFmtId="0" fontId="28" fillId="13" borderId="0" xfId="0" applyFont="1" applyFill="1" applyBorder="1" applyAlignment="1">
      <alignment wrapText="1"/>
    </xf>
    <xf numFmtId="0" fontId="29" fillId="0" borderId="11" xfId="0" applyFont="1" applyBorder="1" applyAlignment="1">
      <alignment horizontal="left" vertical="center"/>
    </xf>
    <xf numFmtId="0" fontId="29" fillId="0" borderId="2" xfId="0" applyFont="1" applyBorder="1" applyAlignment="1">
      <alignment horizontal="left" vertical="center" wrapText="1"/>
    </xf>
    <xf numFmtId="0" fontId="29" fillId="0" borderId="2" xfId="0" applyFont="1" applyBorder="1" applyAlignment="1">
      <alignment horizontal="left" vertical="center"/>
    </xf>
    <xf numFmtId="6" fontId="91" fillId="7" borderId="0" xfId="0" applyNumberFormat="1" applyFont="1" applyFill="1" applyBorder="1" applyAlignment="1" quotePrefix="1">
      <alignment horizontal="center" vertical="center"/>
    </xf>
    <xf numFmtId="6" fontId="90" fillId="7" borderId="0" xfId="0" applyNumberFormat="1" applyFont="1" applyFill="1" applyBorder="1" applyAlignment="1" quotePrefix="1">
      <alignment horizontal="left" vertical="center"/>
    </xf>
    <xf numFmtId="0" fontId="28" fillId="0" borderId="17" xfId="0" applyFont="1" applyBorder="1" applyAlignment="1">
      <alignment vertical="center"/>
    </xf>
    <xf numFmtId="0" fontId="28" fillId="0" borderId="17" xfId="0" applyFont="1" applyFill="1" applyBorder="1" applyAlignment="1">
      <alignment vertical="top"/>
    </xf>
    <xf numFmtId="0" fontId="28" fillId="0" borderId="0" xfId="0" applyFont="1" applyBorder="1" applyAlignment="1">
      <alignment horizontal="left" vertical="top" wrapText="1"/>
    </xf>
    <xf numFmtId="0" fontId="28" fillId="0" borderId="2" xfId="0" applyFont="1" applyBorder="1" applyAlignment="1">
      <alignment horizontal="center" vertical="center" wrapText="1"/>
    </xf>
    <xf numFmtId="49" fontId="28" fillId="0" borderId="13" xfId="0" applyNumberFormat="1" applyFont="1" applyBorder="1" applyAlignment="1">
      <alignment horizontal="center" vertical="center"/>
    </xf>
    <xf numFmtId="49" fontId="28" fillId="0" borderId="18"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16" xfId="0" applyNumberFormat="1" applyFont="1" applyBorder="1" applyAlignment="1">
      <alignment horizontal="center" vertical="center"/>
    </xf>
    <xf numFmtId="0" fontId="28" fillId="0" borderId="9" xfId="0" applyFont="1" applyBorder="1" applyAlignment="1">
      <alignment wrapText="1"/>
    </xf>
    <xf numFmtId="0" fontId="28" fillId="0" borderId="0" xfId="0" applyFont="1" applyBorder="1" applyAlignment="1" quotePrefix="1">
      <alignment/>
    </xf>
    <xf numFmtId="0" fontId="28" fillId="0" borderId="17" xfId="0" applyFont="1" applyBorder="1" applyAlignment="1">
      <alignment vertical="center" wrapText="1"/>
    </xf>
    <xf numFmtId="0" fontId="28" fillId="6" borderId="0" xfId="0" applyFont="1" applyFill="1" applyBorder="1" applyAlignment="1">
      <alignment wrapText="1"/>
    </xf>
    <xf numFmtId="0" fontId="28" fillId="6" borderId="8" xfId="0" applyFont="1" applyFill="1" applyBorder="1"/>
    <xf numFmtId="0" fontId="28" fillId="0" borderId="13" xfId="0" applyFont="1" applyBorder="1" applyAlignment="1">
      <alignment wrapText="1"/>
    </xf>
    <xf numFmtId="0" fontId="28" fillId="13" borderId="16" xfId="0" applyFont="1" applyFill="1" applyBorder="1"/>
    <xf numFmtId="0" fontId="28" fillId="13" borderId="16" xfId="0" applyFont="1" applyFill="1" applyBorder="1" applyAlignment="1">
      <alignment wrapText="1"/>
    </xf>
    <xf numFmtId="0" fontId="28" fillId="0" borderId="9" xfId="0" applyFont="1" applyBorder="1"/>
    <xf numFmtId="0" fontId="28" fillId="6" borderId="23" xfId="0" applyFont="1" applyFill="1" applyBorder="1"/>
    <xf numFmtId="0" fontId="28" fillId="0" borderId="8" xfId="0" applyFont="1" applyFill="1" applyBorder="1" applyAlignment="1" applyProtection="1">
      <alignment horizontal="center" vertical="center" wrapText="1"/>
      <protection hidden="1"/>
    </xf>
    <xf numFmtId="49" fontId="0" fillId="2" borderId="6" xfId="0" applyNumberFormat="1" applyFont="1" applyFill="1" applyBorder="1" applyAlignment="1">
      <alignment horizontal="center" vertical="center"/>
    </xf>
    <xf numFmtId="0" fontId="0" fillId="14" borderId="0" xfId="0" applyFill="1" applyBorder="1" applyAlignment="1">
      <alignment vertical="top" wrapText="1"/>
    </xf>
    <xf numFmtId="0" fontId="26" fillId="5" borderId="0" xfId="104" applyFont="1" applyFill="1" applyBorder="1" applyAlignment="1" applyProtection="1">
      <alignment vertical="center" wrapText="1"/>
      <protection hidden="1"/>
    </xf>
    <xf numFmtId="0" fontId="26" fillId="0" borderId="0" xfId="104" applyFont="1" applyFill="1" applyBorder="1" applyAlignment="1" applyProtection="1" quotePrefix="1">
      <alignment vertical="center" wrapText="1"/>
      <protection hidden="1"/>
    </xf>
    <xf numFmtId="0" fontId="4" fillId="0" borderId="1" xfId="104" applyFont="1" applyFill="1" applyBorder="1" applyAlignment="1" applyProtection="1">
      <alignment vertical="top" wrapText="1"/>
      <protection hidden="1"/>
    </xf>
    <xf numFmtId="0" fontId="26" fillId="0" borderId="0" xfId="104" applyFont="1" applyFill="1" applyBorder="1" applyAlignment="1" applyProtection="1">
      <alignment vertical="top" wrapText="1"/>
      <protection hidden="1"/>
    </xf>
    <xf numFmtId="0" fontId="26" fillId="0" borderId="0" xfId="104" applyFill="1" applyBorder="1" applyAlignment="1" applyProtection="1">
      <alignment vertical="top" wrapText="1"/>
      <protection hidden="1"/>
    </xf>
    <xf numFmtId="0" fontId="0" fillId="0" borderId="0" xfId="0" applyFont="1" applyBorder="1" applyAlignment="1" applyProtection="1">
      <alignment wrapText="1"/>
      <protection/>
    </xf>
    <xf numFmtId="0" fontId="0" fillId="0" borderId="0" xfId="0" applyFont="1" applyBorder="1" applyAlignment="1" applyProtection="1">
      <alignment vertical="center"/>
      <protection/>
    </xf>
    <xf numFmtId="0" fontId="8" fillId="0" borderId="0" xfId="0" applyFont="1" applyBorder="1" applyProtection="1">
      <protection/>
    </xf>
    <xf numFmtId="0" fontId="0" fillId="0" borderId="8" xfId="0" applyFont="1" applyBorder="1" applyAlignment="1" applyProtection="1">
      <alignment horizontal="center" vertical="center" wrapText="1"/>
      <protection/>
    </xf>
    <xf numFmtId="49" fontId="0" fillId="0" borderId="23" xfId="0" applyNumberFormat="1" applyFont="1" applyBorder="1" applyAlignment="1" applyProtection="1" quotePrefix="1">
      <alignment horizontal="center" vertical="center" wrapText="1" shrinkToFit="1"/>
      <protection/>
    </xf>
    <xf numFmtId="49" fontId="0" fillId="0" borderId="6" xfId="0" applyNumberFormat="1" applyFont="1" applyBorder="1" applyAlignment="1" applyProtection="1" quotePrefix="1">
      <alignment horizontal="center" vertical="center" wrapText="1" shrinkToFit="1"/>
      <protection/>
    </xf>
    <xf numFmtId="0" fontId="0" fillId="0" borderId="0" xfId="0" applyFont="1" applyBorder="1" applyAlignment="1" applyProtection="1">
      <alignment horizontal="center" vertical="center" wrapText="1" shrinkToFit="1"/>
      <protection/>
    </xf>
    <xf numFmtId="0" fontId="0" fillId="0" borderId="21" xfId="0" applyFont="1" applyFill="1" applyBorder="1" applyAlignment="1" applyProtection="1" quotePrefix="1">
      <alignment wrapText="1"/>
      <protection/>
    </xf>
    <xf numFmtId="0" fontId="0" fillId="0" borderId="0" xfId="0" applyFont="1" applyBorder="1" applyAlignment="1" applyProtection="1">
      <alignment/>
      <protection/>
    </xf>
    <xf numFmtId="0" fontId="4" fillId="0" borderId="17" xfId="0" applyFont="1" applyFill="1" applyBorder="1" applyAlignment="1" applyProtection="1">
      <alignment/>
      <protection/>
    </xf>
    <xf numFmtId="0" fontId="0" fillId="0" borderId="0" xfId="0" applyFont="1" applyFill="1" applyBorder="1" applyProtection="1">
      <protection/>
    </xf>
    <xf numFmtId="0" fontId="14" fillId="0" borderId="17" xfId="0" applyFont="1" applyFill="1" applyBorder="1" applyProtection="1" quotePrefix="1">
      <protection/>
    </xf>
    <xf numFmtId="0" fontId="4" fillId="0" borderId="7" xfId="0" applyFont="1" applyFill="1" applyBorder="1" applyAlignment="1" applyProtection="1">
      <alignment/>
      <protection/>
    </xf>
    <xf numFmtId="38" fontId="0" fillId="0" borderId="0" xfId="24" applyNumberFormat="1" applyFont="1" applyFill="1" applyBorder="1" applyAlignment="1" applyProtection="1">
      <alignment horizontal="right"/>
      <protection/>
    </xf>
    <xf numFmtId="38" fontId="0" fillId="0" borderId="0" xfId="0" applyNumberFormat="1" applyFont="1" applyFill="1" applyBorder="1" applyAlignment="1" applyProtection="1">
      <alignment horizontal="right"/>
      <protection/>
    </xf>
    <xf numFmtId="0" fontId="14" fillId="0" borderId="11" xfId="0" applyFont="1" applyFill="1" applyBorder="1" applyProtection="1" quotePrefix="1">
      <protection/>
    </xf>
    <xf numFmtId="0" fontId="4" fillId="0" borderId="2" xfId="0" applyFont="1" applyFill="1" applyBorder="1" applyAlignment="1" applyProtection="1">
      <alignment horizontal="left" vertical="top" wrapText="1"/>
      <protection/>
    </xf>
    <xf numFmtId="0" fontId="4" fillId="0" borderId="0" xfId="0" applyFont="1" applyFill="1" applyBorder="1" applyAlignment="1" applyProtection="1">
      <alignment/>
      <protection/>
    </xf>
    <xf numFmtId="0" fontId="0" fillId="0" borderId="0" xfId="0" applyFont="1" applyBorder="1" applyAlignment="1" applyProtection="1" quotePrefix="1">
      <alignment vertical="center" wrapText="1"/>
      <protection/>
    </xf>
    <xf numFmtId="0" fontId="0" fillId="0" borderId="0" xfId="0" applyFont="1" applyFill="1" applyBorder="1" applyAlignment="1" applyProtection="1" quotePrefix="1">
      <alignment vertical="center"/>
      <protection/>
    </xf>
    <xf numFmtId="0" fontId="0" fillId="0" borderId="13" xfId="0" applyFont="1" applyFill="1" applyBorder="1" applyAlignment="1" applyProtection="1" quotePrefix="1">
      <alignment horizontal="right" vertical="center"/>
      <protection/>
    </xf>
    <xf numFmtId="0" fontId="4" fillId="0" borderId="0" xfId="0" applyFont="1" applyFill="1" applyBorder="1" applyAlignment="1" applyProtection="1">
      <alignment horizontal="left" vertical="top" wrapText="1" indent="3"/>
      <protection/>
    </xf>
    <xf numFmtId="172" fontId="0" fillId="0" borderId="0" xfId="24" applyNumberFormat="1" applyFont="1" applyFill="1" applyBorder="1" applyProtection="1">
      <protection/>
    </xf>
    <xf numFmtId="172" fontId="0" fillId="0" borderId="0" xfId="24" applyNumberFormat="1" applyFont="1" applyFill="1" applyBorder="1" applyAlignment="1" applyProtection="1">
      <alignment horizontal="center"/>
      <protection/>
    </xf>
    <xf numFmtId="0" fontId="0" fillId="0" borderId="17" xfId="0" applyFont="1" applyFill="1" applyBorder="1" applyAlignment="1" applyProtection="1">
      <alignment horizontal="left"/>
      <protection/>
    </xf>
    <xf numFmtId="0" fontId="15" fillId="0" borderId="11" xfId="0" applyFont="1" applyFill="1" applyBorder="1" applyAlignment="1" applyProtection="1" quotePrefix="1">
      <alignment horizontal="right"/>
      <protection/>
    </xf>
    <xf numFmtId="0" fontId="4" fillId="0" borderId="2" xfId="0" applyFont="1" applyFill="1" applyBorder="1" applyAlignment="1" applyProtection="1">
      <alignment/>
      <protection/>
    </xf>
    <xf numFmtId="0" fontId="88" fillId="0" borderId="2" xfId="0" applyFont="1" applyFill="1" applyBorder="1" applyAlignment="1" applyProtection="1">
      <alignment horizontal="left" vertical="top" wrapText="1"/>
      <protection/>
    </xf>
    <xf numFmtId="0" fontId="0" fillId="0" borderId="0" xfId="0" applyFont="1" applyFill="1" applyBorder="1" applyAlignment="1" applyProtection="1">
      <alignment/>
      <protection/>
    </xf>
    <xf numFmtId="0" fontId="0" fillId="0" borderId="13" xfId="0" applyFont="1" applyBorder="1" applyProtection="1">
      <protection/>
    </xf>
    <xf numFmtId="0" fontId="4" fillId="0" borderId="0" xfId="0" applyFont="1" applyBorder="1" applyAlignment="1" applyProtection="1">
      <alignment horizontal="center"/>
      <protection/>
    </xf>
    <xf numFmtId="0" fontId="4" fillId="0" borderId="0" xfId="0" applyFont="1" applyFill="1" applyBorder="1" applyProtection="1">
      <protection/>
    </xf>
    <xf numFmtId="0" fontId="0" fillId="0" borderId="0" xfId="0" applyFont="1" applyBorder="1" applyAlignment="1" applyProtection="1">
      <alignment horizontal="center"/>
      <protection/>
    </xf>
    <xf numFmtId="3" fontId="0" fillId="0" borderId="0" xfId="0" applyNumberFormat="1" applyFont="1" applyBorder="1" applyProtection="1">
      <protection/>
    </xf>
    <xf numFmtId="3" fontId="0" fillId="0" borderId="0" xfId="0" applyNumberFormat="1" applyFont="1" applyBorder="1" applyAlignment="1" applyProtection="1">
      <alignment horizontal="center"/>
      <protection/>
    </xf>
    <xf numFmtId="0" fontId="23" fillId="0" borderId="0" xfId="0" applyFont="1" applyBorder="1" applyAlignment="1" applyProtection="1">
      <alignment horizontal="center"/>
      <protection/>
    </xf>
    <xf numFmtId="0" fontId="28" fillId="0" borderId="0" xfId="0" applyFont="1" applyFill="1" applyBorder="1" applyAlignment="1" applyProtection="1">
      <alignment wrapText="1"/>
      <protection/>
    </xf>
    <xf numFmtId="0" fontId="28" fillId="0" borderId="0" xfId="0" applyFont="1" applyFill="1" applyBorder="1" applyAlignment="1" applyProtection="1">
      <alignment vertical="center" wrapText="1"/>
      <protection/>
    </xf>
    <xf numFmtId="49" fontId="28" fillId="0" borderId="0" xfId="0" applyNumberFormat="1" applyFont="1" applyFill="1" applyBorder="1" applyAlignment="1" applyProtection="1" quotePrefix="1">
      <alignment horizontal="left" wrapText="1"/>
      <protection/>
    </xf>
    <xf numFmtId="0" fontId="28" fillId="0" borderId="0" xfId="0" applyFont="1" applyFill="1" applyBorder="1" applyAlignment="1" applyProtection="1">
      <alignment/>
      <protection/>
    </xf>
    <xf numFmtId="0" fontId="28" fillId="0" borderId="0" xfId="0" applyFont="1" applyFill="1" applyBorder="1" applyAlignment="1" applyProtection="1" quotePrefix="1">
      <alignment horizontal="right" vertical="center" wrapText="1"/>
      <protection/>
    </xf>
    <xf numFmtId="0" fontId="28" fillId="0" borderId="0" xfId="0" applyFont="1" applyFill="1" applyBorder="1" applyAlignment="1" applyProtection="1" quotePrefix="1">
      <alignment horizontal="left" wrapText="1"/>
      <protection/>
    </xf>
    <xf numFmtId="0" fontId="28" fillId="0" borderId="0" xfId="0" applyFont="1" applyFill="1" applyBorder="1" applyAlignment="1" applyProtection="1">
      <alignment horizontal="left" vertical="top"/>
      <protection/>
    </xf>
    <xf numFmtId="0" fontId="28" fillId="0" borderId="11" xfId="0" applyFont="1" applyFill="1" applyBorder="1" applyAlignment="1" applyProtection="1">
      <alignment/>
      <protection/>
    </xf>
    <xf numFmtId="0" fontId="28" fillId="0" borderId="13" xfId="0" applyFont="1" applyFill="1" applyBorder="1" applyAlignment="1" applyProtection="1">
      <alignment/>
      <protection/>
    </xf>
    <xf numFmtId="0" fontId="28" fillId="0" borderId="13" xfId="0" applyFont="1" applyFill="1" applyBorder="1" applyAlignment="1" applyProtection="1">
      <alignment wrapText="1"/>
      <protection/>
    </xf>
    <xf numFmtId="0" fontId="28" fillId="0" borderId="9" xfId="0" applyFont="1" applyFill="1" applyBorder="1" applyAlignment="1" applyProtection="1">
      <alignment/>
      <protection/>
    </xf>
    <xf numFmtId="0" fontId="28" fillId="14" borderId="0" xfId="0" applyFont="1" applyFill="1" applyBorder="1" applyAlignment="1" applyProtection="1">
      <alignment wrapText="1"/>
      <protection/>
    </xf>
    <xf numFmtId="0" fontId="28" fillId="14" borderId="0" xfId="0" applyFont="1" applyFill="1" applyBorder="1" applyAlignment="1" applyProtection="1">
      <alignment vertical="center" wrapText="1"/>
      <protection/>
    </xf>
    <xf numFmtId="0" fontId="26" fillId="14" borderId="0" xfId="0" applyFont="1" applyFill="1" applyBorder="1" applyProtection="1">
      <protection/>
    </xf>
    <xf numFmtId="49" fontId="28" fillId="14" borderId="0" xfId="0" applyNumberFormat="1" applyFont="1" applyFill="1" applyBorder="1" applyAlignment="1" applyProtection="1" quotePrefix="1">
      <alignment horizontal="left" wrapText="1"/>
      <protection/>
    </xf>
    <xf numFmtId="0" fontId="28" fillId="14" borderId="0" xfId="0" applyFont="1" applyFill="1" applyBorder="1" applyAlignment="1" applyProtection="1">
      <alignment vertical="top" wrapText="1"/>
      <protection/>
    </xf>
    <xf numFmtId="0" fontId="10" fillId="14" borderId="0" xfId="0" applyFont="1" applyFill="1" applyBorder="1" applyAlignment="1" applyProtection="1">
      <alignment wrapText="1"/>
      <protection/>
    </xf>
    <xf numFmtId="0" fontId="28" fillId="14" borderId="8" xfId="0" applyFont="1" applyFill="1" applyBorder="1" applyAlignment="1" applyProtection="1">
      <alignment/>
      <protection/>
    </xf>
    <xf numFmtId="0" fontId="28" fillId="14" borderId="16" xfId="0" applyFont="1" applyFill="1" applyBorder="1" applyAlignment="1" applyProtection="1">
      <alignment/>
      <protection/>
    </xf>
    <xf numFmtId="0" fontId="28" fillId="14" borderId="16" xfId="0" applyFont="1" applyFill="1" applyBorder="1" applyAlignment="1" applyProtection="1">
      <alignment wrapText="1"/>
      <protection/>
    </xf>
    <xf numFmtId="0" fontId="28" fillId="14" borderId="23" xfId="0" applyFont="1" applyFill="1" applyBorder="1" applyAlignment="1" applyProtection="1">
      <alignment/>
      <protection/>
    </xf>
    <xf numFmtId="0" fontId="28" fillId="0" borderId="1" xfId="0" applyFont="1" applyFill="1" applyBorder="1" applyAlignment="1" applyProtection="1" quotePrefix="1">
      <alignment horizontal="right" wrapText="1"/>
      <protection/>
    </xf>
    <xf numFmtId="0" fontId="31" fillId="0" borderId="6" xfId="0" applyFont="1" applyFill="1" applyBorder="1" applyAlignment="1" applyProtection="1" quotePrefix="1">
      <alignment horizontal="right" wrapText="1"/>
      <protection/>
    </xf>
    <xf numFmtId="0" fontId="31" fillId="0" borderId="1" xfId="0" applyFont="1" applyFill="1" applyBorder="1" applyAlignment="1" applyProtection="1" quotePrefix="1">
      <alignment horizontal="right"/>
      <protection/>
    </xf>
    <xf numFmtId="0" fontId="31" fillId="0" borderId="1" xfId="0" applyFont="1" applyFill="1" applyBorder="1" applyAlignment="1" applyProtection="1" quotePrefix="1">
      <alignment horizontal="right" wrapText="1"/>
      <protection/>
    </xf>
    <xf numFmtId="0" fontId="31" fillId="0" borderId="1" xfId="0" applyFont="1" applyFill="1" applyBorder="1" applyAlignment="1" applyProtection="1" quotePrefix="1">
      <alignment horizontal="right" vertical="center" wrapText="1"/>
      <protection/>
    </xf>
    <xf numFmtId="0" fontId="28" fillId="0" borderId="1" xfId="0" applyFont="1" applyFill="1" applyBorder="1" applyAlignment="1" applyProtection="1" quotePrefix="1">
      <alignment horizontal="right"/>
      <protection/>
    </xf>
    <xf numFmtId="0" fontId="4" fillId="0" borderId="17" xfId="0" applyFont="1" applyFill="1" applyBorder="1" applyAlignment="1" applyProtection="1">
      <alignment horizontal="left" vertical="top" wrapText="1"/>
      <protection/>
    </xf>
    <xf numFmtId="0" fontId="28" fillId="0" borderId="17" xfId="0" applyFont="1" applyFill="1" applyBorder="1" applyAlignment="1" applyProtection="1">
      <alignment horizontal="left" wrapText="1"/>
      <protection/>
    </xf>
    <xf numFmtId="0" fontId="28" fillId="0" borderId="21" xfId="0" applyFont="1" applyFill="1" applyBorder="1" applyAlignment="1" applyProtection="1" quotePrefix="1">
      <alignment wrapText="1"/>
      <protection/>
    </xf>
    <xf numFmtId="0" fontId="28" fillId="0" borderId="6" xfId="0" applyFont="1" applyFill="1" applyBorder="1" applyAlignment="1" applyProtection="1" quotePrefix="1">
      <alignment horizontal="right" wrapText="1"/>
      <protection/>
    </xf>
    <xf numFmtId="0" fontId="28" fillId="0" borderId="1" xfId="0" applyFont="1" applyFill="1" applyBorder="1" applyAlignment="1" applyProtection="1" quotePrefix="1">
      <alignment horizontal="right" vertical="center" wrapText="1"/>
      <protection/>
    </xf>
    <xf numFmtId="0" fontId="28" fillId="0" borderId="17" xfId="0" applyFont="1" applyFill="1" applyBorder="1" applyAlignment="1" applyProtection="1" quotePrefix="1">
      <alignment vertical="center" wrapText="1"/>
      <protection/>
    </xf>
    <xf numFmtId="0" fontId="28" fillId="0" borderId="7" xfId="0" applyFont="1" applyFill="1" applyBorder="1" applyAlignment="1" applyProtection="1" quotePrefix="1">
      <alignment vertical="center" wrapText="1"/>
      <protection/>
    </xf>
    <xf numFmtId="0" fontId="28" fillId="0" borderId="17" xfId="0" applyFont="1" applyFill="1" applyBorder="1" applyAlignment="1" applyProtection="1" quotePrefix="1">
      <alignment vertical="center"/>
      <protection/>
    </xf>
    <xf numFmtId="0" fontId="28" fillId="0" borderId="7" xfId="0" applyFont="1" applyFill="1" applyBorder="1" applyAlignment="1" applyProtection="1" quotePrefix="1">
      <alignment vertical="center"/>
      <protection/>
    </xf>
    <xf numFmtId="0" fontId="28" fillId="0" borderId="17" xfId="0" applyFont="1" applyFill="1" applyBorder="1" applyProtection="1" quotePrefix="1">
      <protection/>
    </xf>
    <xf numFmtId="0" fontId="10" fillId="0" borderId="17" xfId="0" applyFont="1" applyFill="1" applyBorder="1" applyAlignment="1" applyProtection="1">
      <alignment horizontal="left" vertical="top" wrapText="1"/>
      <protection/>
    </xf>
    <xf numFmtId="0" fontId="10" fillId="0" borderId="17" xfId="0" applyFont="1" applyFill="1" applyBorder="1" applyAlignment="1" applyProtection="1">
      <alignment horizontal="left" wrapText="1"/>
      <protection/>
    </xf>
    <xf numFmtId="0" fontId="28" fillId="0" borderId="21" xfId="0" applyFont="1" applyFill="1" applyBorder="1" applyAlignment="1" applyProtection="1" quotePrefix="1">
      <alignment/>
      <protection/>
    </xf>
    <xf numFmtId="0" fontId="31" fillId="0" borderId="6" xfId="0" applyFont="1" applyFill="1" applyBorder="1" applyAlignment="1" applyProtection="1" quotePrefix="1">
      <alignment horizontal="right"/>
      <protection/>
    </xf>
    <xf numFmtId="0" fontId="28" fillId="0" borderId="17" xfId="0" applyFont="1" applyFill="1" applyBorder="1" applyAlignment="1" applyProtection="1">
      <alignment horizontal="left"/>
      <protection/>
    </xf>
    <xf numFmtId="0" fontId="28" fillId="0" borderId="11" xfId="0" applyFont="1" applyFill="1" applyBorder="1" applyAlignment="1" applyProtection="1" quotePrefix="1">
      <alignment vertical="center" wrapText="1"/>
      <protection/>
    </xf>
    <xf numFmtId="0" fontId="28" fillId="0" borderId="2" xfId="0" applyFont="1" applyFill="1" applyBorder="1" applyAlignment="1" applyProtection="1" quotePrefix="1">
      <alignment vertical="center" wrapText="1"/>
      <protection/>
    </xf>
    <xf numFmtId="0" fontId="10" fillId="0" borderId="17" xfId="0" applyFont="1" applyBorder="1" applyAlignment="1" applyProtection="1">
      <alignment/>
      <protection/>
    </xf>
    <xf numFmtId="0" fontId="10" fillId="0" borderId="7" xfId="0" applyFont="1" applyFill="1" applyBorder="1" applyAlignment="1" applyProtection="1">
      <alignment horizontal="left" wrapText="1"/>
      <protection/>
    </xf>
    <xf numFmtId="0" fontId="28" fillId="0" borderId="7" xfId="0" applyFont="1" applyFill="1" applyBorder="1" applyAlignment="1" applyProtection="1">
      <alignment horizontal="left" wrapText="1"/>
      <protection/>
    </xf>
    <xf numFmtId="0" fontId="31" fillId="0" borderId="1" xfId="0" applyFont="1" applyBorder="1" applyAlignment="1" applyProtection="1" quotePrefix="1">
      <alignment horizontal="right"/>
      <protection/>
    </xf>
    <xf numFmtId="0" fontId="0" fillId="0" borderId="8" xfId="0" applyFont="1" applyBorder="1" applyAlignment="1">
      <alignment horizontal="right" vertical="center" wrapText="1" shrinkToFit="1"/>
    </xf>
    <xf numFmtId="0" fontId="0" fillId="0" borderId="21" xfId="0" applyFont="1" applyFill="1" applyBorder="1" applyAlignment="1" quotePrefix="1">
      <alignment wrapText="1"/>
    </xf>
    <xf numFmtId="0" fontId="4" fillId="0" borderId="16" xfId="0" applyFont="1" applyFill="1" applyBorder="1" applyAlignment="1">
      <alignment wrapText="1"/>
    </xf>
    <xf numFmtId="0" fontId="85" fillId="0" borderId="1" xfId="104" applyFont="1" applyFill="1" applyBorder="1" applyAlignment="1" applyProtection="1">
      <alignment vertical="center" wrapText="1"/>
      <protection hidden="1"/>
    </xf>
    <xf numFmtId="0" fontId="26" fillId="0" borderId="0" xfId="104" applyFill="1" applyBorder="1" applyAlignment="1" applyProtection="1">
      <alignment wrapText="1"/>
      <protection hidden="1"/>
    </xf>
    <xf numFmtId="0" fontId="26" fillId="0" borderId="0" xfId="104" applyFill="1" applyBorder="1" applyProtection="1">
      <alignment/>
      <protection hidden="1"/>
    </xf>
    <xf numFmtId="0" fontId="38" fillId="0" borderId="2" xfId="100" applyFont="1" applyBorder="1" applyAlignment="1">
      <alignment horizontal="left" vertical="top"/>
      <protection/>
    </xf>
    <xf numFmtId="0" fontId="56" fillId="0" borderId="0" xfId="100" applyFont="1" applyBorder="1" applyAlignment="1">
      <alignment horizontal="left" vertical="top"/>
      <protection/>
    </xf>
    <xf numFmtId="0" fontId="51" fillId="0" borderId="0" xfId="100" applyBorder="1" applyAlignment="1">
      <alignment horizontal="left" vertical="top"/>
      <protection/>
    </xf>
    <xf numFmtId="0" fontId="51" fillId="0" borderId="13" xfId="100" applyBorder="1" applyAlignment="1">
      <alignment horizontal="left" vertical="top" wrapText="1"/>
      <protection/>
    </xf>
    <xf numFmtId="0" fontId="30" fillId="0" borderId="0" xfId="0" applyFont="1" applyBorder="1" applyAlignment="1">
      <alignment vertical="top" wrapText="1"/>
    </xf>
    <xf numFmtId="0" fontId="0" fillId="12" borderId="0" xfId="0" applyFill="1" applyBorder="1" applyAlignment="1">
      <alignment vertical="top" wrapText="1"/>
    </xf>
    <xf numFmtId="0" fontId="0" fillId="0" borderId="0" xfId="0" applyBorder="1" applyProtection="1">
      <protection hidden="1"/>
    </xf>
    <xf numFmtId="0" fontId="5" fillId="0" borderId="24" xfId="0" applyFont="1" applyBorder="1" applyAlignment="1" applyProtection="1">
      <alignment horizontal="center" vertical="center" wrapText="1"/>
      <protection hidden="1"/>
    </xf>
    <xf numFmtId="0" fontId="5" fillId="0" borderId="25" xfId="0" applyFont="1" applyBorder="1" applyAlignment="1" applyProtection="1">
      <alignment horizontal="center" vertical="center"/>
      <protection hidden="1"/>
    </xf>
    <xf numFmtId="0" fontId="8" fillId="0" borderId="26" xfId="0" applyFont="1" applyBorder="1" applyAlignment="1" applyProtection="1">
      <alignment horizontal="center" vertical="center" textRotation="90"/>
      <protection hidden="1"/>
    </xf>
    <xf numFmtId="0" fontId="28" fillId="2" borderId="27" xfId="0" applyFont="1" applyFill="1" applyBorder="1" applyAlignment="1" applyProtection="1">
      <alignment horizontal="left" indent="1"/>
      <protection hidden="1"/>
    </xf>
    <xf numFmtId="0" fontId="0" fillId="0" borderId="28" xfId="0" applyBorder="1" applyAlignment="1" applyProtection="1">
      <alignment horizontal="center"/>
      <protection hidden="1"/>
    </xf>
    <xf numFmtId="0" fontId="28" fillId="0" borderId="27" xfId="0" applyFont="1" applyFill="1" applyBorder="1" applyAlignment="1" applyProtection="1">
      <alignment horizontal="left" indent="1"/>
      <protection hidden="1"/>
    </xf>
    <xf numFmtId="0" fontId="0" fillId="0" borderId="0" xfId="0" applyFill="1" applyBorder="1" applyProtection="1">
      <protection hidden="1"/>
    </xf>
    <xf numFmtId="0" fontId="0" fillId="0" borderId="28" xfId="0" applyFill="1" applyBorder="1" applyAlignment="1" applyProtection="1">
      <alignment horizontal="center"/>
      <protection hidden="1"/>
    </xf>
    <xf numFmtId="0" fontId="28" fillId="0" borderId="28" xfId="0" applyFont="1" applyBorder="1" applyAlignment="1" applyProtection="1">
      <alignment horizontal="center"/>
      <protection hidden="1"/>
    </xf>
    <xf numFmtId="0" fontId="0" fillId="0" borderId="28" xfId="0" applyBorder="1" applyAlignment="1" applyProtection="1">
      <alignment horizontal="center" vertical="center"/>
      <protection hidden="1"/>
    </xf>
    <xf numFmtId="0" fontId="0" fillId="0" borderId="0" xfId="0" applyFont="1" applyFill="1" applyBorder="1" applyProtection="1">
      <protection hidden="1"/>
    </xf>
    <xf numFmtId="0" fontId="0" fillId="0" borderId="29" xfId="0" applyBorder="1" applyAlignment="1" applyProtection="1">
      <alignment horizontal="center"/>
      <protection hidden="1"/>
    </xf>
    <xf numFmtId="0" fontId="0" fillId="0" borderId="30" xfId="0" applyBorder="1" applyAlignment="1" applyProtection="1">
      <alignment horizontal="center"/>
      <protection hidden="1"/>
    </xf>
    <xf numFmtId="0" fontId="0" fillId="0" borderId="0" xfId="0" applyBorder="1" applyAlignment="1" applyProtection="1">
      <alignment vertical="center"/>
      <protection hidden="1"/>
    </xf>
    <xf numFmtId="0" fontId="0" fillId="0" borderId="0" xfId="0" applyBorder="1" applyAlignment="1" applyProtection="1">
      <alignment horizontal="left" indent="1"/>
      <protection hidden="1"/>
    </xf>
    <xf numFmtId="0" fontId="0" fillId="0" borderId="16" xfId="0" applyBorder="1" applyAlignment="1" applyProtection="1">
      <alignment horizontal="center"/>
      <protection hidden="1"/>
    </xf>
    <xf numFmtId="0" fontId="0" fillId="0" borderId="13" xfId="0" applyBorder="1" applyAlignment="1" applyProtection="1">
      <alignment/>
      <protection hidden="1"/>
    </xf>
    <xf numFmtId="0" fontId="0" fillId="0" borderId="0" xfId="0" applyBorder="1" applyAlignment="1" applyProtection="1">
      <alignment/>
      <protection hidden="1"/>
    </xf>
    <xf numFmtId="0" fontId="0" fillId="0" borderId="16" xfId="0" applyBorder="1" applyAlignment="1" applyProtection="1">
      <alignment/>
      <protection hidden="1"/>
    </xf>
    <xf numFmtId="0" fontId="4" fillId="15" borderId="17" xfId="0" applyFont="1" applyFill="1" applyBorder="1" applyAlignment="1" applyProtection="1">
      <alignment horizontal="center"/>
      <protection hidden="1"/>
    </xf>
    <xf numFmtId="0" fontId="4" fillId="15" borderId="7" xfId="0" applyFont="1" applyFill="1" applyBorder="1" applyAlignment="1" applyProtection="1">
      <alignment horizontal="left" indent="7"/>
      <protection hidden="1"/>
    </xf>
    <xf numFmtId="0" fontId="4" fillId="15" borderId="10" xfId="0" applyFont="1" applyFill="1" applyBorder="1" applyAlignment="1" applyProtection="1">
      <alignment horizontal="left" indent="7"/>
      <protection hidden="1"/>
    </xf>
    <xf numFmtId="0" fontId="0" fillId="0" borderId="22" xfId="0" applyFill="1" applyBorder="1" applyAlignment="1" applyProtection="1">
      <alignment horizontal="left" indent="1"/>
      <protection hidden="1"/>
    </xf>
    <xf numFmtId="0" fontId="0" fillId="0" borderId="23" xfId="0" applyBorder="1" applyAlignment="1" applyProtection="1">
      <alignment/>
      <protection hidden="1"/>
    </xf>
    <xf numFmtId="0" fontId="0" fillId="0" borderId="10" xfId="0" applyBorder="1" applyAlignment="1" applyProtection="1">
      <alignment/>
      <protection hidden="1"/>
    </xf>
    <xf numFmtId="0" fontId="0" fillId="0" borderId="0" xfId="0" applyFill="1" applyBorder="1" applyAlignment="1" applyProtection="1">
      <alignment horizontal="left" indent="1"/>
      <protection hidden="1"/>
    </xf>
    <xf numFmtId="0" fontId="28" fillId="0" borderId="8" xfId="0" applyFont="1" applyBorder="1" applyAlignment="1" applyProtection="1">
      <alignment horizontal="center" vertical="center" wrapText="1"/>
      <protection hidden="1"/>
    </xf>
    <xf numFmtId="0" fontId="0" fillId="0" borderId="17" xfId="0" applyFont="1" applyFill="1" applyBorder="1" applyAlignment="1" applyProtection="1">
      <alignment horizontal="left" wrapText="1"/>
      <protection hidden="1"/>
    </xf>
    <xf numFmtId="0" fontId="10" fillId="0" borderId="17" xfId="0" applyFont="1" applyFill="1" applyBorder="1" applyAlignment="1" applyProtection="1">
      <alignment/>
      <protection hidden="1"/>
    </xf>
    <xf numFmtId="0" fontId="0" fillId="0" borderId="17" xfId="0" applyFont="1" applyFill="1" applyBorder="1" applyAlignment="1" applyProtection="1">
      <alignment horizontal="left"/>
      <protection hidden="1"/>
    </xf>
    <xf numFmtId="0" fontId="0" fillId="0" borderId="17" xfId="0" applyFont="1" applyFill="1" applyBorder="1" applyAlignment="1" applyProtection="1">
      <alignment/>
      <protection hidden="1"/>
    </xf>
    <xf numFmtId="0" fontId="4" fillId="0" borderId="17" xfId="0" applyFont="1" applyFill="1" applyBorder="1" applyAlignment="1" applyProtection="1">
      <alignment/>
      <protection hidden="1"/>
    </xf>
    <xf numFmtId="0" fontId="4" fillId="0" borderId="17" xfId="0" applyFont="1" applyFill="1" applyBorder="1" applyAlignment="1" applyProtection="1">
      <alignment horizontal="left"/>
      <protection hidden="1"/>
    </xf>
    <xf numFmtId="0" fontId="4" fillId="0" borderId="17" xfId="0" applyFont="1" applyFill="1" applyBorder="1" applyAlignment="1" applyProtection="1">
      <alignment horizontal="left" wrapText="1"/>
      <protection hidden="1"/>
    </xf>
    <xf numFmtId="0" fontId="4" fillId="0" borderId="7" xfId="0" applyFont="1" applyFill="1" applyBorder="1" applyAlignment="1" applyProtection="1">
      <alignment horizontal="left" wrapText="1"/>
      <protection hidden="1"/>
    </xf>
    <xf numFmtId="0" fontId="28" fillId="0" borderId="21" xfId="0" applyNumberFormat="1" applyFont="1" applyBorder="1" applyAlignment="1" applyProtection="1">
      <alignment horizontal="center" vertical="center" wrapText="1" shrinkToFit="1"/>
      <protection hidden="1"/>
    </xf>
    <xf numFmtId="0" fontId="0" fillId="0" borderId="21" xfId="0" applyNumberFormat="1" applyFont="1" applyBorder="1" applyAlignment="1" applyProtection="1">
      <alignment horizontal="center" vertical="center" wrapText="1" shrinkToFit="1"/>
      <protection hidden="1"/>
    </xf>
    <xf numFmtId="0" fontId="28" fillId="0" borderId="18" xfId="0" applyNumberFormat="1" applyFont="1" applyBorder="1" applyAlignment="1" applyProtection="1">
      <alignment horizontal="center" vertical="center" wrapText="1" shrinkToFit="1"/>
      <protection hidden="1"/>
    </xf>
    <xf numFmtId="0" fontId="0" fillId="0" borderId="16" xfId="0" applyNumberFormat="1" applyFont="1" applyBorder="1" applyAlignment="1" applyProtection="1">
      <alignment horizontal="center" vertical="center" wrapText="1" shrinkToFit="1"/>
      <protection hidden="1"/>
    </xf>
    <xf numFmtId="0" fontId="0" fillId="0" borderId="0" xfId="0" applyBorder="1" applyAlignment="1" applyProtection="1">
      <alignment horizontal="center" vertical="center"/>
      <protection hidden="1"/>
    </xf>
    <xf numFmtId="0" fontId="0" fillId="0" borderId="21" xfId="0" applyBorder="1" applyAlignment="1" applyProtection="1">
      <alignment horizontal="center" vertical="center"/>
      <protection hidden="1"/>
    </xf>
    <xf numFmtId="0" fontId="51" fillId="0" borderId="13" xfId="71" applyBorder="1" applyAlignment="1" applyProtection="1">
      <alignment horizontal="left" indent="4"/>
      <protection hidden="1"/>
    </xf>
    <xf numFmtId="0" fontId="56" fillId="0" borderId="13" xfId="71" applyFont="1" applyBorder="1" applyAlignment="1" applyProtection="1">
      <alignment horizontal="left" indent="2"/>
      <protection hidden="1"/>
    </xf>
    <xf numFmtId="0" fontId="56" fillId="0" borderId="13" xfId="71" applyFont="1" applyBorder="1" applyAlignment="1" applyProtection="1">
      <alignment horizontal="left"/>
      <protection hidden="1"/>
    </xf>
    <xf numFmtId="0" fontId="51" fillId="0" borderId="0" xfId="73" applyBorder="1" applyAlignment="1" applyProtection="1">
      <alignment horizontal="left"/>
      <protection hidden="1"/>
    </xf>
    <xf numFmtId="0" fontId="0" fillId="0" borderId="1" xfId="0" applyFont="1" applyBorder="1" applyAlignment="1" applyProtection="1">
      <alignment horizontal="center" vertical="center" wrapText="1"/>
      <protection hidden="1"/>
    </xf>
    <xf numFmtId="49" fontId="0" fillId="0" borderId="1" xfId="0" applyNumberFormat="1" applyFont="1" applyBorder="1" applyAlignment="1" applyProtection="1" quotePrefix="1">
      <alignment horizontal="center" vertical="center" wrapText="1"/>
      <protection hidden="1"/>
    </xf>
    <xf numFmtId="0" fontId="0" fillId="0" borderId="1" xfId="0" applyBorder="1" applyAlignment="1" applyProtection="1">
      <alignment horizontal="center" vertical="center" wrapText="1"/>
      <protection hidden="1"/>
    </xf>
    <xf numFmtId="0" fontId="0" fillId="0" borderId="1" xfId="0" applyNumberFormat="1" applyFont="1" applyBorder="1" applyAlignment="1" applyProtection="1" quotePrefix="1">
      <alignment horizontal="center" vertical="center" wrapText="1"/>
      <protection hidden="1"/>
    </xf>
    <xf numFmtId="0" fontId="0" fillId="0" borderId="1" xfId="0" applyFont="1" applyBorder="1" applyAlignment="1" applyProtection="1">
      <alignment horizontal="left" vertical="center"/>
      <protection hidden="1"/>
    </xf>
    <xf numFmtId="0" fontId="4" fillId="0" borderId="1" xfId="0" applyFont="1" applyBorder="1" applyAlignment="1" applyProtection="1">
      <alignment/>
      <protection hidden="1"/>
    </xf>
    <xf numFmtId="0" fontId="0" fillId="0" borderId="18" xfId="0" applyFont="1" applyFill="1" applyBorder="1" applyAlignment="1" applyProtection="1">
      <alignment horizontal="center" vertical="center" wrapText="1"/>
      <protection hidden="1"/>
    </xf>
    <xf numFmtId="0" fontId="0" fillId="0" borderId="18" xfId="0" applyNumberFormat="1" applyFont="1" applyBorder="1" applyAlignment="1" applyProtection="1">
      <alignment horizontal="center" vertical="center" wrapText="1"/>
      <protection hidden="1"/>
    </xf>
    <xf numFmtId="40" fontId="28" fillId="0" borderId="1" xfId="21" applyNumberFormat="1" applyFont="1" applyFill="1" applyBorder="1" applyAlignment="1" applyProtection="1" quotePrefix="1">
      <alignment horizontal="right"/>
      <protection hidden="1"/>
    </xf>
    <xf numFmtId="10" fontId="28" fillId="0" borderId="21" xfId="21" applyNumberFormat="1" applyFont="1" applyFill="1" applyBorder="1" applyAlignment="1" applyProtection="1" quotePrefix="1">
      <alignment horizontal="right"/>
      <protection hidden="1"/>
    </xf>
    <xf numFmtId="0" fontId="0" fillId="0" borderId="13" xfId="0" applyBorder="1"/>
    <xf numFmtId="0" fontId="0" fillId="0" borderId="0" xfId="0" applyBorder="1"/>
    <xf numFmtId="0" fontId="0" fillId="0" borderId="16" xfId="0" applyBorder="1"/>
    <xf numFmtId="0" fontId="0" fillId="0" borderId="0" xfId="0" applyBorder="1" applyAlignment="1">
      <alignment horizontal="left"/>
    </xf>
    <xf numFmtId="0" fontId="8" fillId="0" borderId="0" xfId="0" applyFont="1" applyBorder="1" applyAlignment="1">
      <alignment horizontal="center" vertical="top"/>
    </xf>
    <xf numFmtId="0" fontId="5" fillId="0" borderId="0"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0" fillId="0" borderId="0" xfId="0" applyBorder="1" applyAlignment="1">
      <alignment horizontal="right"/>
    </xf>
    <xf numFmtId="0" fontId="0" fillId="0" borderId="0" xfId="0" applyBorder="1" applyAlignment="1">
      <alignment horizontal="left" vertical="top" wrapText="1"/>
    </xf>
    <xf numFmtId="0" fontId="36" fillId="0" borderId="0" xfId="0" applyFont="1" applyBorder="1"/>
    <xf numFmtId="0" fontId="0" fillId="0" borderId="13" xfId="0" applyBorder="1" applyAlignment="1">
      <alignment/>
    </xf>
    <xf numFmtId="0" fontId="0" fillId="0" borderId="0" xfId="0" applyBorder="1" applyAlignment="1">
      <alignment/>
    </xf>
    <xf numFmtId="0" fontId="0" fillId="0" borderId="16" xfId="0" applyBorder="1" applyAlignment="1">
      <alignment/>
    </xf>
    <xf numFmtId="0" fontId="39" fillId="0" borderId="13" xfId="20" applyFont="1" applyBorder="1" applyAlignment="1" applyProtection="1">
      <alignment horizontal="center"/>
      <protection hidden="1"/>
    </xf>
    <xf numFmtId="0" fontId="39" fillId="0" borderId="0" xfId="20" applyFont="1" applyBorder="1" applyAlignment="1" applyProtection="1">
      <alignment horizontal="center"/>
      <protection hidden="1"/>
    </xf>
    <xf numFmtId="0" fontId="39" fillId="0" borderId="16" xfId="20" applyFont="1" applyBorder="1" applyAlignment="1" applyProtection="1">
      <alignment horizontal="center"/>
      <protection hidden="1"/>
    </xf>
    <xf numFmtId="0" fontId="0" fillId="0" borderId="31" xfId="0" applyBorder="1" applyAlignment="1" applyProtection="1">
      <alignment/>
      <protection hidden="1"/>
    </xf>
    <xf numFmtId="0" fontId="0" fillId="0" borderId="28" xfId="0" applyBorder="1" applyAlignment="1" applyProtection="1">
      <alignment/>
      <protection hidden="1"/>
    </xf>
    <xf numFmtId="0" fontId="0" fillId="0" borderId="13" xfId="0" applyBorder="1" applyAlignment="1">
      <alignment wrapText="1"/>
    </xf>
    <xf numFmtId="0" fontId="0" fillId="0" borderId="0" xfId="0" applyBorder="1" applyAlignment="1">
      <alignment wrapText="1"/>
    </xf>
    <xf numFmtId="0" fontId="0" fillId="8" borderId="22" xfId="0" applyFill="1" applyBorder="1" applyAlignment="1" applyProtection="1">
      <alignment horizontal="left"/>
      <protection locked="0"/>
    </xf>
    <xf numFmtId="0" fontId="0" fillId="8" borderId="23" xfId="0" applyFill="1" applyBorder="1" applyAlignment="1" applyProtection="1">
      <alignment horizontal="left"/>
      <protection locked="0"/>
    </xf>
    <xf numFmtId="0" fontId="0" fillId="0" borderId="11" xfId="0" applyBorder="1"/>
    <xf numFmtId="0" fontId="0" fillId="0" borderId="2" xfId="0" applyBorder="1"/>
    <xf numFmtId="0" fontId="4" fillId="0" borderId="0" xfId="0" applyFont="1" applyBorder="1" applyAlignment="1">
      <alignment vertical="center"/>
    </xf>
    <xf numFmtId="0" fontId="4" fillId="0" borderId="0" xfId="0" applyFont="1" applyBorder="1" applyAlignment="1">
      <alignment horizontal="left"/>
    </xf>
    <xf numFmtId="0" fontId="4" fillId="0" borderId="0" xfId="0" applyFont="1" applyBorder="1" applyAlignment="1">
      <alignment horizontal="center" vertical="center"/>
    </xf>
    <xf numFmtId="6" fontId="48" fillId="7" borderId="0" xfId="0" applyNumberFormat="1" applyFont="1" applyFill="1" applyBorder="1" applyAlignment="1" quotePrefix="1">
      <alignment horizontal="left" vertical="center"/>
    </xf>
    <xf numFmtId="0" fontId="4" fillId="0" borderId="0" xfId="0" applyFont="1" applyBorder="1" applyAlignment="1">
      <alignment/>
    </xf>
    <xf numFmtId="0" fontId="4" fillId="0" borderId="0" xfId="0" applyFont="1" applyFill="1" applyBorder="1" applyAlignment="1">
      <alignment horizontal="left"/>
    </xf>
    <xf numFmtId="0" fontId="0" fillId="0" borderId="0" xfId="0" applyFont="1" applyFill="1" applyBorder="1" applyAlignment="1">
      <alignment horizontal="left" indent="2"/>
    </xf>
    <xf numFmtId="0" fontId="71" fillId="0" borderId="11" xfId="0" applyFont="1" applyBorder="1" applyAlignment="1">
      <alignment horizontal="left" vertical="center"/>
    </xf>
    <xf numFmtId="0" fontId="71" fillId="0" borderId="2" xfId="0" applyFont="1" applyBorder="1" applyAlignment="1">
      <alignment horizontal="left" vertical="center"/>
    </xf>
    <xf numFmtId="0" fontId="0" fillId="0" borderId="0" xfId="0" applyBorder="1" applyAlignment="1">
      <alignment horizontal="left" indent="1"/>
    </xf>
    <xf numFmtId="0" fontId="0" fillId="0" borderId="0" xfId="0" applyFont="1" applyBorder="1" applyAlignment="1">
      <alignment horizontal="left"/>
    </xf>
    <xf numFmtId="0" fontId="0" fillId="0" borderId="16" xfId="0" applyFont="1" applyBorder="1" applyAlignment="1">
      <alignment horizontal="left"/>
    </xf>
    <xf numFmtId="0" fontId="4" fillId="0" borderId="0" xfId="0" applyFont="1" applyBorder="1"/>
    <xf numFmtId="0" fontId="4" fillId="0" borderId="16" xfId="0" applyFont="1" applyBorder="1"/>
    <xf numFmtId="0" fontId="48" fillId="7" borderId="13" xfId="0" applyFont="1" applyFill="1" applyBorder="1" applyAlignment="1">
      <alignment vertical="center"/>
    </xf>
    <xf numFmtId="0" fontId="0" fillId="0" borderId="0" xfId="0" applyBorder="1" applyAlignment="1">
      <alignment vertical="center"/>
    </xf>
    <xf numFmtId="0" fontId="48" fillId="7" borderId="0" xfId="0" applyFont="1" applyFill="1" applyBorder="1" applyAlignment="1">
      <alignment vertical="center"/>
    </xf>
    <xf numFmtId="0" fontId="10" fillId="0" borderId="0" xfId="0" applyFont="1" applyBorder="1"/>
    <xf numFmtId="0" fontId="28" fillId="0" borderId="13" xfId="0" applyFont="1" applyBorder="1"/>
    <xf numFmtId="0" fontId="28" fillId="0" borderId="0" xfId="0" applyFont="1" applyBorder="1"/>
    <xf numFmtId="0" fontId="28" fillId="0" borderId="16" xfId="0" applyFont="1" applyBorder="1"/>
    <xf numFmtId="0" fontId="28" fillId="0" borderId="0" xfId="0" applyFont="1" applyBorder="1" applyAlignment="1">
      <alignment vertical="center"/>
    </xf>
    <xf numFmtId="0" fontId="28" fillId="0" borderId="11" xfId="0" applyFont="1" applyBorder="1"/>
    <xf numFmtId="0" fontId="28" fillId="0" borderId="2" xfId="0" applyFont="1" applyBorder="1"/>
    <xf numFmtId="0" fontId="28" fillId="0" borderId="17" xfId="0" applyFont="1" applyBorder="1" applyAlignment="1">
      <alignment wrapText="1"/>
    </xf>
    <xf numFmtId="0" fontId="28" fillId="0" borderId="21" xfId="0" applyFont="1" applyBorder="1" applyAlignment="1">
      <alignment horizontal="center" vertical="center" wrapText="1"/>
    </xf>
    <xf numFmtId="0" fontId="0" fillId="0" borderId="13" xfId="0" applyFont="1" applyBorder="1"/>
    <xf numFmtId="0" fontId="0" fillId="0" borderId="0" xfId="0" applyFont="1" applyBorder="1"/>
    <xf numFmtId="0" fontId="0" fillId="0" borderId="16" xfId="0" applyFont="1" applyBorder="1"/>
    <xf numFmtId="0" fontId="4" fillId="0" borderId="9" xfId="0" applyFont="1" applyBorder="1" applyAlignment="1">
      <alignment/>
    </xf>
    <xf numFmtId="0" fontId="28" fillId="0" borderId="16" xfId="0" applyFont="1" applyFill="1" applyBorder="1" applyAlignment="1">
      <alignment vertical="center" wrapText="1"/>
    </xf>
    <xf numFmtId="0" fontId="28" fillId="0" borderId="17" xfId="0" applyFont="1" applyFill="1" applyBorder="1" applyAlignment="1">
      <alignment/>
    </xf>
    <xf numFmtId="0" fontId="0" fillId="0" borderId="17" xfId="0" applyFont="1" applyFill="1" applyBorder="1" applyAlignment="1" applyProtection="1">
      <alignment horizontal="left" wrapText="1"/>
      <protection/>
    </xf>
    <xf numFmtId="0" fontId="28" fillId="14" borderId="0" xfId="0" applyFont="1" applyFill="1" applyBorder="1" applyAlignment="1" applyProtection="1">
      <alignment horizontal="left" wrapText="1"/>
      <protection/>
    </xf>
    <xf numFmtId="0" fontId="4" fillId="0" borderId="0" xfId="0" applyFont="1" applyFill="1" applyBorder="1" applyAlignment="1" applyProtection="1">
      <alignment wrapText="1"/>
      <protection/>
    </xf>
    <xf numFmtId="0" fontId="28" fillId="0" borderId="17" xfId="0" applyFont="1" applyFill="1" applyBorder="1" applyAlignment="1" applyProtection="1">
      <alignment horizontal="left" wrapText="1"/>
      <protection hidden="1"/>
    </xf>
    <xf numFmtId="49" fontId="0" fillId="0" borderId="18" xfId="0" applyNumberFormat="1" applyFont="1" applyBorder="1" applyAlignment="1" applyProtection="1">
      <alignment horizontal="center" vertical="center" wrapText="1" shrinkToFit="1"/>
      <protection/>
    </xf>
    <xf numFmtId="0" fontId="28" fillId="0" borderId="11" xfId="0" applyFont="1" applyFill="1" applyBorder="1" applyAlignment="1" applyProtection="1">
      <alignment horizontal="left" wrapText="1"/>
      <protection/>
    </xf>
    <xf numFmtId="0" fontId="28" fillId="0" borderId="9" xfId="0" applyFont="1" applyFill="1" applyBorder="1" applyAlignment="1" applyProtection="1">
      <alignment horizontal="left" wrapText="1"/>
      <protection/>
    </xf>
    <xf numFmtId="0" fontId="10" fillId="0" borderId="17" xfId="0" applyFont="1" applyFill="1" applyBorder="1" applyAlignment="1" applyProtection="1">
      <alignment/>
      <protection/>
    </xf>
    <xf numFmtId="0" fontId="10" fillId="0" borderId="7" xfId="0" applyFont="1" applyFill="1" applyBorder="1" applyAlignment="1" applyProtection="1">
      <alignment/>
      <protection/>
    </xf>
    <xf numFmtId="3" fontId="28" fillId="0" borderId="0" xfId="0" applyNumberFormat="1" applyFont="1" applyBorder="1" applyAlignment="1" applyProtection="1">
      <alignment/>
      <protection/>
    </xf>
    <xf numFmtId="0" fontId="28" fillId="0" borderId="0" xfId="0" applyFont="1" applyBorder="1" applyAlignment="1" applyProtection="1">
      <alignment/>
      <protection/>
    </xf>
    <xf numFmtId="3" fontId="0" fillId="0" borderId="0" xfId="0" applyNumberFormat="1" applyFont="1" applyBorder="1" applyAlignment="1" applyProtection="1">
      <alignment/>
      <protection/>
    </xf>
    <xf numFmtId="0" fontId="0" fillId="0" borderId="0" xfId="0" applyBorder="1" applyAlignment="1" applyProtection="1">
      <alignment/>
      <protection/>
    </xf>
    <xf numFmtId="0" fontId="0" fillId="0" borderId="0" xfId="0" applyFont="1" applyBorder="1" applyProtection="1">
      <protection/>
    </xf>
    <xf numFmtId="0" fontId="0" fillId="0" borderId="0" xfId="0" applyFont="1" applyBorder="1" applyProtection="1">
      <protection hidden="1"/>
    </xf>
    <xf numFmtId="0" fontId="4" fillId="0" borderId="0" xfId="0" applyFont="1" applyBorder="1" applyAlignment="1">
      <alignment horizontal="center"/>
    </xf>
    <xf numFmtId="0" fontId="4" fillId="0" borderId="17" xfId="0" applyFont="1" applyFill="1" applyBorder="1" applyAlignment="1">
      <alignment/>
    </xf>
    <xf numFmtId="0" fontId="4" fillId="0" borderId="16" xfId="0" applyFont="1" applyFill="1" applyBorder="1" applyAlignment="1">
      <alignment/>
    </xf>
    <xf numFmtId="0" fontId="0" fillId="0" borderId="17" xfId="0" applyFont="1" applyBorder="1" applyAlignment="1" quotePrefix="1">
      <alignment horizontal="right" vertical="center" wrapText="1"/>
    </xf>
    <xf numFmtId="0" fontId="4" fillId="0" borderId="2" xfId="0" applyFont="1" applyFill="1" applyBorder="1" applyAlignment="1" applyProtection="1">
      <alignment/>
      <protection hidden="1"/>
    </xf>
    <xf numFmtId="0" fontId="4" fillId="0" borderId="9" xfId="0" applyFont="1" applyBorder="1" applyAlignment="1">
      <alignment horizontal="center" vertical="center" wrapText="1" shrinkToFit="1"/>
    </xf>
    <xf numFmtId="0" fontId="0" fillId="0" borderId="2" xfId="0" applyFont="1" applyBorder="1" applyAlignment="1">
      <alignment horizontal="center" vertical="center" wrapText="1" shrinkToFit="1"/>
    </xf>
    <xf numFmtId="0" fontId="0" fillId="0" borderId="9" xfId="0" applyBorder="1" applyAlignment="1">
      <alignment horizontal="center" vertical="center"/>
    </xf>
    <xf numFmtId="0" fontId="0" fillId="0" borderId="17" xfId="0" applyFont="1" applyFill="1" applyBorder="1" applyAlignment="1">
      <alignment horizontal="left" wrapText="1"/>
    </xf>
    <xf numFmtId="0" fontId="0" fillId="0" borderId="0" xfId="0" applyFont="1" applyBorder="1" applyAlignment="1">
      <alignment horizontal="center"/>
    </xf>
    <xf numFmtId="0" fontId="4" fillId="0" borderId="9" xfId="0" applyFont="1" applyFill="1" applyBorder="1" applyAlignment="1">
      <alignment horizontal="left" wrapText="1"/>
    </xf>
    <xf numFmtId="0" fontId="4" fillId="0" borderId="0" xfId="0" applyFont="1" applyFill="1" applyBorder="1" applyAlignment="1">
      <alignment horizontal="center" vertical="center"/>
    </xf>
    <xf numFmtId="49" fontId="15" fillId="0" borderId="9" xfId="0" applyNumberFormat="1" applyFont="1" applyBorder="1" applyAlignment="1">
      <alignment horizontal="center" vertical="center" wrapText="1" shrinkToFit="1"/>
    </xf>
    <xf numFmtId="0" fontId="4" fillId="0" borderId="11" xfId="0" applyFont="1" applyFill="1" applyBorder="1" applyAlignment="1">
      <alignment/>
    </xf>
    <xf numFmtId="0" fontId="0" fillId="0" borderId="21" xfId="0" applyFont="1" applyBorder="1" applyAlignment="1">
      <alignment horizontal="center" vertical="center" wrapText="1"/>
    </xf>
    <xf numFmtId="0" fontId="0" fillId="0" borderId="18" xfId="0" applyFont="1" applyBorder="1" applyAlignment="1">
      <alignment horizontal="center" vertical="center" wrapText="1"/>
    </xf>
    <xf numFmtId="0" fontId="8" fillId="0" borderId="0" xfId="0" applyFont="1" applyBorder="1" applyAlignment="1">
      <alignment horizontal="center"/>
    </xf>
    <xf numFmtId="0" fontId="0" fillId="0" borderId="17" xfId="0" applyFont="1" applyBorder="1"/>
    <xf numFmtId="0" fontId="0" fillId="0" borderId="2" xfId="0" applyFont="1" applyBorder="1"/>
    <xf numFmtId="0" fontId="0" fillId="0" borderId="18" xfId="0" applyBorder="1" applyAlignment="1">
      <alignment horizontal="center" vertical="center"/>
    </xf>
    <xf numFmtId="0" fontId="0" fillId="0" borderId="9" xfId="0" applyBorder="1"/>
    <xf numFmtId="0" fontId="0" fillId="0" borderId="22" xfId="0" applyBorder="1"/>
    <xf numFmtId="0" fontId="0" fillId="0" borderId="23" xfId="0" applyBorder="1"/>
    <xf numFmtId="0" fontId="71" fillId="0" borderId="2" xfId="0" applyFont="1" applyBorder="1" applyAlignment="1">
      <alignment horizontal="left" vertical="center" wrapText="1"/>
    </xf>
    <xf numFmtId="0" fontId="28" fillId="0" borderId="18" xfId="28" applyNumberFormat="1" applyFont="1" applyBorder="1" applyAlignment="1">
      <alignment horizontal="center" vertical="center" wrapText="1"/>
      <protection/>
    </xf>
    <xf numFmtId="0" fontId="4" fillId="0" borderId="0" xfId="0" applyFont="1" applyBorder="1" applyAlignment="1">
      <alignment wrapText="1"/>
    </xf>
    <xf numFmtId="0" fontId="4" fillId="0" borderId="1" xfId="0" applyFont="1" applyBorder="1" applyAlignment="1">
      <alignment/>
    </xf>
    <xf numFmtId="0" fontId="28" fillId="0" borderId="21" xfId="0" applyFont="1" applyFill="1" applyBorder="1" applyAlignment="1">
      <alignment horizontal="center" vertical="center" wrapText="1"/>
    </xf>
    <xf numFmtId="0" fontId="4" fillId="0" borderId="1" xfId="0" applyFont="1" applyBorder="1" applyAlignment="1">
      <alignment horizontal="left" wrapText="1"/>
    </xf>
    <xf numFmtId="0" fontId="0" fillId="0" borderId="8" xfId="0" applyBorder="1"/>
    <xf numFmtId="0" fontId="0" fillId="0" borderId="0" xfId="0" applyFont="1" applyBorder="1" applyAlignment="1">
      <alignment horizontal="left" vertical="center" wrapText="1" indent="1"/>
    </xf>
    <xf numFmtId="0" fontId="4" fillId="0" borderId="13" xfId="0" applyFont="1" applyBorder="1" applyAlignment="1">
      <alignment/>
    </xf>
    <xf numFmtId="49" fontId="15" fillId="0" borderId="6" xfId="0" applyNumberFormat="1" applyFont="1" applyBorder="1" applyAlignment="1">
      <alignment horizontal="center" vertical="center" wrapText="1" shrinkToFit="1"/>
    </xf>
    <xf numFmtId="0" fontId="4" fillId="0" borderId="1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8" fillId="0" borderId="0" xfId="0" applyFont="1" applyBorder="1" applyAlignment="1">
      <alignment horizontal="center" vertical="center"/>
    </xf>
    <xf numFmtId="0" fontId="51" fillId="0" borderId="21" xfId="71" applyBorder="1" applyAlignment="1">
      <alignment horizontal="center" vertical="center" wrapText="1"/>
      <protection/>
    </xf>
    <xf numFmtId="0" fontId="0" fillId="0" borderId="0" xfId="0" applyBorder="1" applyProtection="1">
      <protection/>
    </xf>
    <xf numFmtId="0" fontId="0" fillId="0" borderId="2" xfId="0" applyBorder="1" applyProtection="1">
      <protection/>
    </xf>
    <xf numFmtId="0" fontId="0" fillId="0" borderId="13" xfId="0" applyBorder="1" applyProtection="1">
      <protection/>
    </xf>
    <xf numFmtId="0" fontId="0" fillId="0" borderId="16" xfId="0" applyBorder="1" applyProtection="1">
      <protection/>
    </xf>
    <xf numFmtId="0" fontId="0" fillId="0" borderId="9" xfId="0" applyBorder="1" applyProtection="1">
      <protection/>
    </xf>
    <xf numFmtId="0" fontId="0" fillId="0" borderId="17" xfId="0" applyBorder="1"/>
    <xf numFmtId="0" fontId="0" fillId="0" borderId="18" xfId="0" applyFont="1" applyFill="1" applyBorder="1" applyAlignment="1">
      <alignment horizontal="center" vertical="center" wrapText="1"/>
    </xf>
    <xf numFmtId="0" fontId="4" fillId="0" borderId="22" xfId="0" applyFont="1" applyBorder="1" applyAlignment="1">
      <alignment/>
    </xf>
    <xf numFmtId="0" fontId="0" fillId="0" borderId="0" xfId="0" applyFill="1" applyBorder="1"/>
    <xf numFmtId="0" fontId="4" fillId="0" borderId="6" xfId="0" applyFont="1" applyBorder="1" applyAlignment="1">
      <alignment horizontal="left"/>
    </xf>
    <xf numFmtId="0" fontId="4" fillId="0" borderId="9" xfId="0" applyFont="1" applyBorder="1" applyAlignment="1">
      <alignment horizontal="left"/>
    </xf>
    <xf numFmtId="0" fontId="10" fillId="0" borderId="0" xfId="43" applyFont="1" applyFill="1" applyBorder="1">
      <alignment/>
      <protection/>
    </xf>
    <xf numFmtId="0" fontId="56" fillId="0" borderId="13" xfId="71" applyFont="1" applyBorder="1" applyAlignment="1">
      <alignment/>
      <protection/>
    </xf>
    <xf numFmtId="0" fontId="56" fillId="0" borderId="13" xfId="71" applyFont="1" applyBorder="1" applyAlignment="1">
      <alignment vertical="center" wrapText="1"/>
      <protection/>
    </xf>
    <xf numFmtId="0" fontId="56" fillId="0" borderId="16" xfId="71" applyFont="1" applyBorder="1" applyAlignment="1">
      <alignment vertical="center" wrapText="1"/>
      <protection/>
    </xf>
    <xf numFmtId="0" fontId="56" fillId="0" borderId="0" xfId="71" applyFont="1" applyBorder="1" applyAlignment="1">
      <alignment vertical="center" wrapText="1"/>
      <protection/>
    </xf>
    <xf numFmtId="0" fontId="51" fillId="0" borderId="13" xfId="71" applyBorder="1">
      <alignment/>
      <protection/>
    </xf>
    <xf numFmtId="0" fontId="51" fillId="0" borderId="0" xfId="71" applyBorder="1">
      <alignment/>
      <protection/>
    </xf>
    <xf numFmtId="0" fontId="51" fillId="0" borderId="16" xfId="71" applyBorder="1">
      <alignment/>
      <protection/>
    </xf>
    <xf numFmtId="0" fontId="51" fillId="0" borderId="0" xfId="71" applyFill="1" applyBorder="1" applyAlignment="1" quotePrefix="1">
      <alignment horizontal="center" vertical="center" wrapText="1"/>
      <protection/>
    </xf>
    <xf numFmtId="0" fontId="51" fillId="0" borderId="0" xfId="71" applyBorder="1" applyAlignment="1">
      <alignment horizontal="center"/>
      <protection/>
    </xf>
    <xf numFmtId="0" fontId="51" fillId="0" borderId="16" xfId="71" applyBorder="1" applyAlignment="1">
      <alignment horizontal="center"/>
      <protection/>
    </xf>
    <xf numFmtId="0" fontId="0" fillId="0" borderId="13" xfId="0" applyFont="1" applyBorder="1" applyAlignment="1">
      <alignment/>
    </xf>
    <xf numFmtId="0" fontId="0" fillId="0" borderId="16" xfId="0" applyFont="1" applyBorder="1" applyAlignment="1">
      <alignment/>
    </xf>
    <xf numFmtId="0" fontId="4" fillId="0" borderId="0" xfId="0" applyFont="1" applyBorder="1" applyAlignment="1">
      <alignment horizontal="center" wrapText="1"/>
    </xf>
    <xf numFmtId="0" fontId="0" fillId="0" borderId="11" xfId="0" applyFont="1" applyBorder="1" applyAlignment="1">
      <alignment/>
    </xf>
    <xf numFmtId="0" fontId="51" fillId="0" borderId="13" xfId="73" applyBorder="1">
      <alignment/>
      <protection/>
    </xf>
    <xf numFmtId="0" fontId="51" fillId="0" borderId="0" xfId="73" applyBorder="1">
      <alignment/>
      <protection/>
    </xf>
    <xf numFmtId="0" fontId="51" fillId="0" borderId="16" xfId="73" applyBorder="1">
      <alignment/>
      <protection/>
    </xf>
    <xf numFmtId="49" fontId="10" fillId="3" borderId="22" xfId="0" applyNumberFormat="1" applyFont="1" applyFill="1" applyBorder="1" applyAlignment="1">
      <alignment wrapText="1"/>
    </xf>
    <xf numFmtId="0" fontId="56" fillId="0" borderId="0" xfId="100" applyFont="1" applyBorder="1">
      <alignment/>
      <protection/>
    </xf>
    <xf numFmtId="0" fontId="28" fillId="0" borderId="0" xfId="0" applyFont="1" applyFill="1" applyBorder="1" applyAlignment="1">
      <alignment horizontal="center" vertical="center" wrapText="1"/>
    </xf>
    <xf numFmtId="0" fontId="28" fillId="0" borderId="21" xfId="0" applyFont="1" applyFill="1" applyBorder="1" applyAlignment="1" applyProtection="1">
      <alignment horizontal="center" vertical="center" wrapText="1"/>
      <protection hidden="1"/>
    </xf>
    <xf numFmtId="0" fontId="56" fillId="0" borderId="0" xfId="71" applyFont="1" applyBorder="1" applyAlignment="1">
      <alignment horizontal="left"/>
      <protection/>
    </xf>
    <xf numFmtId="0" fontId="7" fillId="0" borderId="0" xfId="0" applyFont="1" applyBorder="1"/>
    <xf numFmtId="0" fontId="7" fillId="0" borderId="16" xfId="0" applyFont="1" applyBorder="1"/>
    <xf numFmtId="0" fontId="0" fillId="0" borderId="0" xfId="0" applyBorder="1" applyAlignment="1">
      <alignment horizontal="left" indent="2"/>
    </xf>
    <xf numFmtId="0" fontId="34" fillId="6" borderId="0" xfId="0" applyFont="1" applyFill="1" applyBorder="1" applyAlignment="1">
      <alignment horizontal="left" vertical="top" wrapText="1"/>
    </xf>
    <xf numFmtId="0" fontId="28" fillId="0" borderId="0" xfId="0" applyFont="1" applyBorder="1" applyAlignment="1">
      <alignment horizontal="center"/>
    </xf>
    <xf numFmtId="0" fontId="4" fillId="0" borderId="0" xfId="0" applyFont="1" applyBorder="1" applyProtection="1">
      <protection hidden="1"/>
    </xf>
    <xf numFmtId="0" fontId="0" fillId="0" borderId="1" xfId="0" applyFont="1" applyBorder="1" applyAlignment="1">
      <alignment horizontal="left"/>
    </xf>
    <xf numFmtId="0" fontId="4" fillId="0" borderId="1" xfId="0" applyFont="1" applyBorder="1" applyAlignment="1">
      <alignment horizontal="left"/>
    </xf>
    <xf numFmtId="0" fontId="28" fillId="0" borderId="1" xfId="0" applyFont="1" applyFill="1" applyBorder="1" applyAlignment="1" applyProtection="1">
      <alignment horizontal="left"/>
      <protection hidden="1"/>
    </xf>
    <xf numFmtId="0" fontId="5" fillId="0" borderId="0" xfId="0" applyFont="1" applyBorder="1" applyAlignment="1">
      <alignment horizontal="center"/>
    </xf>
    <xf numFmtId="0" fontId="28" fillId="0" borderId="17" xfId="0" applyFont="1" applyFill="1" applyBorder="1" applyAlignment="1" applyProtection="1">
      <alignment horizontal="left"/>
      <protection hidden="1"/>
    </xf>
    <xf numFmtId="0" fontId="28" fillId="0" borderId="10" xfId="0" applyFont="1" applyFill="1" applyBorder="1" applyAlignment="1" applyProtection="1">
      <alignment horizontal="left"/>
      <protection hidden="1"/>
    </xf>
    <xf numFmtId="0" fontId="0" fillId="0" borderId="7" xfId="0" applyBorder="1"/>
    <xf numFmtId="0" fontId="28" fillId="0" borderId="0" xfId="0" applyFont="1" applyFill="1" applyBorder="1" applyAlignment="1" applyProtection="1">
      <alignment horizontal="left" wrapText="1"/>
      <protection/>
    </xf>
    <xf numFmtId="0" fontId="93" fillId="14" borderId="0" xfId="0" applyFont="1" applyFill="1" applyBorder="1" applyProtection="1">
      <protection/>
    </xf>
    <xf numFmtId="0" fontId="1" fillId="0" borderId="0" xfId="0" applyFont="1" applyBorder="1"/>
    <xf numFmtId="0" fontId="86" fillId="0" borderId="0" xfId="0" applyFont="1" applyBorder="1"/>
    <xf numFmtId="0" fontId="4" fillId="0" borderId="0" xfId="0" applyFont="1" applyFill="1" applyBorder="1" applyProtection="1">
      <protection hidden="1"/>
    </xf>
    <xf numFmtId="0" fontId="0" fillId="0" borderId="0" xfId="0" applyBorder="1" applyAlignment="1" applyProtection="1">
      <alignment horizontal="center"/>
      <protection hidden="1"/>
    </xf>
    <xf numFmtId="0" fontId="0" fillId="0" borderId="0" xfId="0" applyFont="1" applyBorder="1" applyAlignment="1">
      <alignment vertical="top"/>
    </xf>
    <xf numFmtId="49" fontId="28" fillId="0" borderId="18" xfId="0" applyNumberFormat="1" applyFont="1" applyFill="1" applyBorder="1" applyAlignment="1" quotePrefix="1">
      <alignment horizontal="center" vertical="center"/>
    </xf>
    <xf numFmtId="0" fontId="28" fillId="0" borderId="9" xfId="0" applyFont="1" applyFill="1" applyBorder="1" applyAlignment="1" applyProtection="1">
      <alignment horizontal="left" wrapText="1"/>
      <protection hidden="1"/>
    </xf>
    <xf numFmtId="0" fontId="31" fillId="0" borderId="9" xfId="0" applyFont="1" applyFill="1" applyBorder="1" applyAlignment="1" applyProtection="1" quotePrefix="1">
      <alignment horizontal="right"/>
      <protection/>
    </xf>
    <xf numFmtId="0" fontId="0" fillId="0" borderId="13" xfId="0" applyFont="1" applyBorder="1" applyAlignment="1" quotePrefix="1">
      <alignment horizontal="center" wrapText="1"/>
    </xf>
    <xf numFmtId="0" fontId="0" fillId="0" borderId="16" xfId="0" applyFont="1" applyBorder="1" applyAlignment="1" quotePrefix="1">
      <alignment horizontal="center" wrapText="1"/>
    </xf>
    <xf numFmtId="0" fontId="0" fillId="0" borderId="17" xfId="0" applyFont="1" applyBorder="1" applyAlignment="1">
      <alignment vertical="top" wrapText="1"/>
    </xf>
    <xf numFmtId="0" fontId="0" fillId="0" borderId="17" xfId="0" applyFont="1" applyFill="1" applyBorder="1" applyAlignment="1">
      <alignment vertical="top" wrapText="1"/>
    </xf>
    <xf numFmtId="49" fontId="0" fillId="0" borderId="17" xfId="0" applyNumberFormat="1" applyFont="1" applyBorder="1" applyAlignment="1">
      <alignment horizontal="center" vertical="top"/>
    </xf>
    <xf numFmtId="0" fontId="0" fillId="0" borderId="11" xfId="0" applyFont="1" applyBorder="1" applyAlignment="1">
      <alignment vertical="top" wrapText="1"/>
    </xf>
    <xf numFmtId="49" fontId="0" fillId="0" borderId="17" xfId="0" applyNumberFormat="1" applyFont="1" applyFill="1" applyBorder="1" applyAlignment="1" quotePrefix="1">
      <alignment horizontal="center" vertical="top"/>
    </xf>
    <xf numFmtId="38" fontId="28" fillId="16" borderId="1" xfId="20" applyNumberFormat="1" applyFont="1" applyFill="1" applyBorder="1" applyAlignment="1" applyProtection="1">
      <alignment vertical="center"/>
      <protection/>
    </xf>
    <xf numFmtId="38" fontId="28" fillId="16" borderId="21" xfId="20" applyNumberFormat="1" applyFont="1" applyFill="1" applyBorder="1" applyAlignment="1" applyProtection="1">
      <alignment vertical="center"/>
      <protection/>
    </xf>
    <xf numFmtId="38" fontId="0" fillId="0" borderId="1" xfId="0" applyNumberFormat="1" applyBorder="1"/>
    <xf numFmtId="38" fontId="0" fillId="0" borderId="1" xfId="0" applyNumberFormat="1" applyFill="1" applyBorder="1"/>
    <xf numFmtId="38" fontId="28" fillId="2" borderId="1" xfId="0" applyNumberFormat="1" applyFont="1" applyFill="1" applyBorder="1" applyAlignment="1">
      <alignment horizontal="right" vertical="center"/>
    </xf>
    <xf numFmtId="38" fontId="28" fillId="0" borderId="1" xfId="0" applyNumberFormat="1" applyFont="1" applyBorder="1"/>
    <xf numFmtId="38" fontId="0" fillId="8" borderId="21" xfId="0" applyNumberFormat="1" applyFill="1" applyBorder="1" applyAlignment="1" applyProtection="1">
      <alignment horizontal="right"/>
      <protection locked="0"/>
    </xf>
    <xf numFmtId="38" fontId="0" fillId="8" borderId="1" xfId="0" applyNumberFormat="1" applyFill="1" applyBorder="1" applyAlignment="1" applyProtection="1">
      <alignment horizontal="right"/>
      <protection locked="0"/>
    </xf>
    <xf numFmtId="38" fontId="0" fillId="0" borderId="1" xfId="0" applyNumberFormat="1" applyBorder="1" applyAlignment="1">
      <alignment/>
    </xf>
    <xf numFmtId="38" fontId="0" fillId="0" borderId="1" xfId="0" applyNumberFormat="1" applyFill="1" applyBorder="1" applyAlignment="1">
      <alignment/>
    </xf>
    <xf numFmtId="38" fontId="28" fillId="17" borderId="1" xfId="20" applyNumberFormat="1" applyFont="1" applyFill="1" applyBorder="1" quotePrefix="1"/>
    <xf numFmtId="38" fontId="14" fillId="8" borderId="21" xfId="0" applyNumberFormat="1" applyFont="1" applyFill="1" applyBorder="1" applyAlignment="1" applyProtection="1">
      <alignment horizontal="right"/>
      <protection locked="0"/>
    </xf>
    <xf numFmtId="38" fontId="28" fillId="17" borderId="21" xfId="20" applyNumberFormat="1" applyFont="1" applyFill="1" applyBorder="1" quotePrefix="1"/>
    <xf numFmtId="38" fontId="0" fillId="0" borderId="21" xfId="0" applyNumberFormat="1" applyBorder="1"/>
    <xf numFmtId="38" fontId="28" fillId="0" borderId="1" xfId="0" applyNumberFormat="1" applyFont="1" applyFill="1" applyBorder="1"/>
    <xf numFmtId="38" fontId="0" fillId="2" borderId="1" xfId="0" applyNumberFormat="1" applyFill="1" applyBorder="1"/>
    <xf numFmtId="38" fontId="28" fillId="8" borderId="21" xfId="0" applyNumberFormat="1" applyFont="1" applyFill="1" applyBorder="1" applyAlignment="1" applyProtection="1">
      <alignment horizontal="right"/>
      <protection locked="0"/>
    </xf>
    <xf numFmtId="38" fontId="28" fillId="8" borderId="1" xfId="0" applyNumberFormat="1" applyFont="1" applyFill="1" applyBorder="1" applyAlignment="1" applyProtection="1">
      <alignment horizontal="right"/>
      <protection locked="0"/>
    </xf>
    <xf numFmtId="38" fontId="28" fillId="8" borderId="21" xfId="0" applyNumberFormat="1" applyFont="1" applyFill="1" applyBorder="1" applyAlignment="1" applyProtection="1">
      <alignment horizontal="right" vertical="top"/>
      <protection locked="0"/>
    </xf>
    <xf numFmtId="38" fontId="28" fillId="0" borderId="21" xfId="0" applyNumberFormat="1" applyFont="1" applyFill="1" applyBorder="1" applyAlignment="1" applyProtection="1">
      <alignment horizontal="right"/>
      <protection/>
    </xf>
    <xf numFmtId="38" fontId="28" fillId="18" borderId="1" xfId="0" applyNumberFormat="1" applyFont="1" applyFill="1" applyBorder="1" applyAlignment="1" applyProtection="1">
      <alignment horizontal="right"/>
      <protection locked="0"/>
    </xf>
    <xf numFmtId="38" fontId="28" fillId="8" borderId="11" xfId="0" applyNumberFormat="1" applyFont="1" applyFill="1" applyBorder="1" applyAlignment="1" applyProtection="1">
      <alignment/>
      <protection locked="0"/>
    </xf>
    <xf numFmtId="38" fontId="28" fillId="0" borderId="11" xfId="0" applyNumberFormat="1" applyFont="1" applyBorder="1" applyAlignment="1">
      <alignment horizontal="right"/>
    </xf>
    <xf numFmtId="38" fontId="28" fillId="0" borderId="11" xfId="0" applyNumberFormat="1" applyFont="1" applyBorder="1" applyAlignment="1">
      <alignment/>
    </xf>
    <xf numFmtId="38" fontId="28" fillId="19" borderId="11" xfId="0" applyNumberFormat="1" applyFont="1" applyFill="1" applyBorder="1" applyAlignment="1" applyProtection="1">
      <alignment/>
      <protection locked="0"/>
    </xf>
    <xf numFmtId="38" fontId="28" fillId="0" borderId="21" xfId="0" applyNumberFormat="1" applyFont="1" applyBorder="1" applyAlignment="1">
      <alignment/>
    </xf>
    <xf numFmtId="38" fontId="28" fillId="0" borderId="11" xfId="0" applyNumberFormat="1" applyFont="1" applyFill="1" applyBorder="1" applyAlignment="1">
      <alignment horizontal="right"/>
    </xf>
    <xf numFmtId="38" fontId="28" fillId="0" borderId="21" xfId="0" applyNumberFormat="1" applyFont="1" applyBorder="1" applyAlignment="1">
      <alignment horizontal="right"/>
    </xf>
    <xf numFmtId="38" fontId="28" fillId="19" borderId="11" xfId="0" applyNumberFormat="1" applyFont="1" applyFill="1" applyBorder="1" applyAlignment="1" applyProtection="1">
      <alignment horizontal="right"/>
      <protection locked="0"/>
    </xf>
    <xf numFmtId="38" fontId="28" fillId="8" borderId="11" xfId="0" applyNumberFormat="1" applyFont="1" applyFill="1" applyBorder="1" applyAlignment="1" applyProtection="1">
      <alignment horizontal="right"/>
      <protection locked="0"/>
    </xf>
    <xf numFmtId="38" fontId="28" fillId="19" borderId="11" xfId="0" applyNumberFormat="1" applyFont="1" applyFill="1" applyBorder="1" applyAlignment="1" applyProtection="1">
      <alignment horizontal="right"/>
      <protection locked="0"/>
    </xf>
    <xf numFmtId="38" fontId="28" fillId="0" borderId="11" xfId="0" applyNumberFormat="1" applyFont="1" applyBorder="1" applyAlignment="1">
      <alignment horizontal="right" vertical="center"/>
    </xf>
    <xf numFmtId="38" fontId="28" fillId="0" borderId="11" xfId="0" applyNumberFormat="1" applyFont="1" applyBorder="1" applyAlignment="1">
      <alignment vertical="center"/>
    </xf>
    <xf numFmtId="38" fontId="28" fillId="0" borderId="21" xfId="0" applyNumberFormat="1" applyFont="1" applyBorder="1" applyAlignment="1">
      <alignment vertical="center"/>
    </xf>
    <xf numFmtId="38" fontId="28" fillId="0" borderId="17" xfId="0" applyNumberFormat="1" applyFont="1" applyBorder="1" applyAlignment="1">
      <alignment horizontal="right"/>
    </xf>
    <xf numFmtId="38" fontId="28" fillId="0" borderId="17" xfId="0" applyNumberFormat="1" applyFont="1" applyFill="1" applyBorder="1" applyAlignment="1">
      <alignment horizontal="right"/>
    </xf>
    <xf numFmtId="38" fontId="28" fillId="0" borderId="1" xfId="0" applyNumberFormat="1" applyFont="1" applyBorder="1" applyAlignment="1">
      <alignment horizontal="right"/>
    </xf>
    <xf numFmtId="38" fontId="28" fillId="0" borderId="11" xfId="0" applyNumberFormat="1" applyFont="1" applyFill="1" applyBorder="1" applyAlignment="1">
      <alignment/>
    </xf>
    <xf numFmtId="38" fontId="28" fillId="0" borderId="21" xfId="0" applyNumberFormat="1" applyFont="1" applyFill="1" applyBorder="1" applyAlignment="1">
      <alignment/>
    </xf>
    <xf numFmtId="38" fontId="92" fillId="2" borderId="17" xfId="20" applyNumberFormat="1" applyFont="1" applyFill="1" applyBorder="1" applyAlignment="1">
      <alignment horizontal="right"/>
    </xf>
    <xf numFmtId="38" fontId="28" fillId="2" borderId="17" xfId="0" applyNumberFormat="1" applyFont="1" applyFill="1" applyBorder="1" applyAlignment="1">
      <alignment horizontal="right"/>
    </xf>
    <xf numFmtId="38" fontId="28" fillId="2" borderId="17" xfId="0" applyNumberFormat="1" applyFont="1" applyFill="1" applyBorder="1" applyAlignment="1">
      <alignment/>
    </xf>
    <xf numFmtId="38" fontId="28" fillId="2" borderId="1" xfId="0" applyNumberFormat="1" applyFont="1" applyFill="1" applyBorder="1" applyAlignment="1">
      <alignment/>
    </xf>
    <xf numFmtId="38" fontId="0" fillId="8" borderId="21" xfId="0" applyNumberFormat="1" applyFont="1" applyFill="1" applyBorder="1" applyAlignment="1" applyProtection="1">
      <alignment horizontal="right"/>
      <protection locked="0"/>
    </xf>
    <xf numFmtId="38" fontId="0" fillId="0" borderId="1" xfId="0" applyNumberFormat="1" applyFont="1" applyBorder="1" applyAlignment="1">
      <alignment horizontal="right"/>
    </xf>
    <xf numFmtId="0" fontId="0" fillId="8" borderId="11" xfId="0" applyFont="1" applyFill="1" applyBorder="1" applyAlignment="1" applyProtection="1">
      <alignment/>
      <protection locked="0"/>
    </xf>
    <xf numFmtId="38" fontId="0" fillId="8" borderId="11" xfId="0" applyNumberFormat="1" applyFont="1" applyFill="1" applyBorder="1" applyAlignment="1" applyProtection="1">
      <alignment horizontal="right"/>
      <protection locked="0"/>
    </xf>
    <xf numFmtId="0" fontId="0" fillId="8" borderId="21" xfId="0" applyFont="1" applyFill="1" applyBorder="1" applyAlignment="1" applyProtection="1">
      <alignment horizontal="center" wrapText="1"/>
      <protection locked="0"/>
    </xf>
    <xf numFmtId="0" fontId="0" fillId="8" borderId="17" xfId="0" applyFont="1" applyFill="1" applyBorder="1" applyAlignment="1" applyProtection="1">
      <alignment/>
      <protection locked="0"/>
    </xf>
    <xf numFmtId="38" fontId="0" fillId="8" borderId="17" xfId="0" applyNumberFormat="1" applyFont="1" applyFill="1" applyBorder="1" applyAlignment="1" applyProtection="1">
      <alignment horizontal="right"/>
      <protection locked="0"/>
    </xf>
    <xf numFmtId="0" fontId="0" fillId="8" borderId="1" xfId="0" applyFont="1" applyFill="1" applyBorder="1" applyAlignment="1" applyProtection="1">
      <alignment horizontal="center" wrapText="1"/>
      <protection locked="0"/>
    </xf>
    <xf numFmtId="0" fontId="0" fillId="8" borderId="11" xfId="0" applyFont="1" applyFill="1" applyBorder="1" applyAlignment="1" applyProtection="1">
      <alignment horizontal="right"/>
      <protection locked="0"/>
    </xf>
    <xf numFmtId="0" fontId="0" fillId="8" borderId="17" xfId="0" applyFont="1" applyFill="1" applyBorder="1" applyAlignment="1" applyProtection="1">
      <alignment horizontal="right"/>
      <protection locked="0"/>
    </xf>
    <xf numFmtId="38" fontId="0" fillId="0" borderId="11" xfId="0" applyNumberFormat="1" applyFont="1" applyBorder="1" applyAlignment="1">
      <alignment horizontal="right"/>
    </xf>
    <xf numFmtId="38" fontId="17" fillId="0" borderId="1" xfId="20" applyNumberFormat="1" applyFill="1" applyBorder="1" applyAlignment="1">
      <alignment horizontal="right"/>
    </xf>
    <xf numFmtId="38" fontId="0" fillId="8" borderId="11" xfId="24" applyNumberFormat="1" applyFont="1" applyFill="1" applyBorder="1" applyAlignment="1" applyProtection="1">
      <alignment horizontal="right"/>
      <protection locked="0"/>
    </xf>
    <xf numFmtId="38" fontId="0" fillId="0" borderId="11" xfId="0" applyNumberFormat="1" applyFont="1" applyBorder="1" applyAlignment="1" applyProtection="1">
      <alignment horizontal="right"/>
      <protection/>
    </xf>
    <xf numFmtId="38" fontId="0" fillId="8" borderId="17" xfId="24" applyNumberFormat="1" applyFont="1" applyFill="1" applyBorder="1" applyAlignment="1" applyProtection="1">
      <alignment horizontal="right"/>
      <protection locked="0"/>
    </xf>
    <xf numFmtId="38" fontId="0" fillId="0" borderId="17" xfId="0" applyNumberFormat="1" applyFont="1" applyBorder="1" applyAlignment="1" applyProtection="1">
      <alignment horizontal="right"/>
      <protection/>
    </xf>
    <xf numFmtId="38" fontId="0" fillId="0" borderId="17" xfId="24" applyNumberFormat="1" applyFont="1" applyFill="1" applyBorder="1" applyAlignment="1" applyProtection="1">
      <alignment horizontal="right"/>
      <protection/>
    </xf>
    <xf numFmtId="38" fontId="0" fillId="0" borderId="17" xfId="0" applyNumberFormat="1" applyFont="1" applyFill="1" applyBorder="1" applyAlignment="1" applyProtection="1">
      <alignment horizontal="right"/>
      <protection/>
    </xf>
    <xf numFmtId="38" fontId="28" fillId="0" borderId="17" xfId="0" applyNumberFormat="1" applyFont="1" applyFill="1" applyBorder="1" applyAlignment="1" applyProtection="1">
      <alignment horizontal="right"/>
      <protection/>
    </xf>
    <xf numFmtId="38" fontId="28" fillId="0" borderId="1" xfId="0" applyNumberFormat="1" applyFont="1" applyFill="1" applyBorder="1" applyAlignment="1" applyProtection="1">
      <alignment horizontal="right"/>
      <protection/>
    </xf>
    <xf numFmtId="38" fontId="28" fillId="8" borderId="11" xfId="24" applyNumberFormat="1" applyFont="1" applyFill="1" applyBorder="1" applyAlignment="1" applyProtection="1">
      <alignment horizontal="right"/>
      <protection locked="0"/>
    </xf>
    <xf numFmtId="38" fontId="28" fillId="0" borderId="11" xfId="0" applyNumberFormat="1" applyFont="1" applyBorder="1" applyAlignment="1" applyProtection="1">
      <alignment horizontal="right"/>
      <protection/>
    </xf>
    <xf numFmtId="38" fontId="92" fillId="0" borderId="21" xfId="20" applyNumberFormat="1" applyFont="1" applyBorder="1" applyAlignment="1" applyProtection="1">
      <alignment horizontal="right"/>
      <protection/>
    </xf>
    <xf numFmtId="38" fontId="28" fillId="8" borderId="17" xfId="24" applyNumberFormat="1" applyFont="1" applyFill="1" applyBorder="1" applyAlignment="1" applyProtection="1">
      <alignment horizontal="right"/>
      <protection locked="0"/>
    </xf>
    <xf numFmtId="38" fontId="28" fillId="0" borderId="17" xfId="0" applyNumberFormat="1" applyFont="1" applyBorder="1" applyAlignment="1" applyProtection="1">
      <alignment horizontal="right"/>
      <protection/>
    </xf>
    <xf numFmtId="38" fontId="92" fillId="0" borderId="1" xfId="20" applyNumberFormat="1" applyFont="1" applyBorder="1" applyAlignment="1" applyProtection="1">
      <alignment horizontal="right"/>
      <protection/>
    </xf>
    <xf numFmtId="38" fontId="28" fillId="0" borderId="17" xfId="24" applyNumberFormat="1" applyFont="1" applyFill="1" applyBorder="1" applyAlignment="1" applyProtection="1">
      <alignment horizontal="right"/>
      <protection/>
    </xf>
    <xf numFmtId="38" fontId="0" fillId="0" borderId="13" xfId="0" applyNumberFormat="1" applyFont="1" applyFill="1" applyBorder="1" applyAlignment="1" applyProtection="1">
      <alignment horizontal="right"/>
      <protection/>
    </xf>
    <xf numFmtId="170" fontId="28" fillId="0" borderId="11" xfId="0" applyNumberFormat="1" applyFont="1" applyBorder="1" applyAlignment="1" applyProtection="1">
      <alignment horizontal="right"/>
      <protection/>
    </xf>
    <xf numFmtId="170" fontId="28" fillId="0" borderId="17" xfId="0" applyNumberFormat="1" applyFont="1" applyBorder="1" applyAlignment="1" applyProtection="1">
      <alignment horizontal="right"/>
      <protection/>
    </xf>
    <xf numFmtId="38" fontId="28" fillId="0" borderId="1" xfId="0" applyNumberFormat="1" applyFont="1" applyBorder="1" applyAlignment="1" applyProtection="1">
      <alignment horizontal="right"/>
      <protection/>
    </xf>
    <xf numFmtId="38" fontId="0" fillId="8" borderId="21" xfId="24" applyNumberFormat="1" applyFont="1" applyFill="1" applyBorder="1" applyAlignment="1" applyProtection="1">
      <alignment horizontal="right"/>
      <protection locked="0"/>
    </xf>
    <xf numFmtId="38" fontId="0" fillId="0" borderId="21" xfId="0" applyNumberFormat="1" applyFont="1" applyBorder="1" applyAlignment="1">
      <alignment horizontal="right"/>
    </xf>
    <xf numFmtId="38" fontId="0" fillId="8" borderId="1" xfId="24" applyNumberFormat="1" applyFont="1" applyFill="1" applyBorder="1" applyAlignment="1" applyProtection="1">
      <alignment horizontal="right"/>
      <protection locked="0"/>
    </xf>
    <xf numFmtId="170" fontId="0" fillId="0" borderId="17" xfId="0" applyNumberFormat="1" applyFont="1" applyFill="1" applyBorder="1" applyAlignment="1">
      <alignment horizontal="right"/>
    </xf>
    <xf numFmtId="170" fontId="0" fillId="0" borderId="1" xfId="0" applyNumberFormat="1" applyFont="1" applyFill="1" applyBorder="1" applyAlignment="1">
      <alignment horizontal="right"/>
    </xf>
    <xf numFmtId="38" fontId="68" fillId="2" borderId="1" xfId="20" applyNumberFormat="1" applyFont="1" applyFill="1" applyBorder="1" applyAlignment="1">
      <alignment horizontal="right"/>
    </xf>
    <xf numFmtId="38" fontId="0" fillId="8" borderId="11" xfId="24" applyNumberFormat="1" applyFont="1" applyFill="1" applyBorder="1" applyAlignment="1" applyProtection="1">
      <alignment/>
      <protection locked="0"/>
    </xf>
    <xf numFmtId="38" fontId="0" fillId="0" borderId="21" xfId="0" applyNumberFormat="1" applyFont="1" applyFill="1" applyBorder="1" applyAlignment="1">
      <alignment horizontal="right"/>
    </xf>
    <xf numFmtId="38" fontId="0" fillId="8" borderId="17" xfId="24" applyNumberFormat="1" applyFont="1" applyFill="1" applyBorder="1" applyAlignment="1" applyProtection="1">
      <alignment/>
      <protection locked="0"/>
    </xf>
    <xf numFmtId="38" fontId="0" fillId="0" borderId="17" xfId="0" applyNumberFormat="1" applyFont="1" applyBorder="1" applyAlignment="1">
      <alignment horizontal="right"/>
    </xf>
    <xf numFmtId="38" fontId="0" fillId="0" borderId="1" xfId="0" applyNumberFormat="1" applyFont="1" applyFill="1" applyBorder="1" applyAlignment="1">
      <alignment horizontal="right"/>
    </xf>
    <xf numFmtId="38" fontId="0" fillId="8" borderId="11" xfId="24" applyNumberFormat="1" applyFont="1" applyFill="1" applyBorder="1" applyAlignment="1" applyProtection="1">
      <alignment horizontal="left"/>
      <protection locked="0"/>
    </xf>
    <xf numFmtId="38" fontId="0" fillId="8" borderId="17" xfId="24" applyNumberFormat="1" applyFont="1" applyFill="1" applyBorder="1" applyAlignment="1" applyProtection="1">
      <alignment horizontal="left"/>
      <protection locked="0"/>
    </xf>
    <xf numFmtId="38" fontId="0" fillId="8" borderId="11" xfId="0" applyNumberFormat="1" applyFont="1" applyFill="1" applyBorder="1" applyAlignment="1" applyProtection="1">
      <alignment vertical="center"/>
      <protection locked="0"/>
    </xf>
    <xf numFmtId="38" fontId="0" fillId="2" borderId="11" xfId="0" applyNumberFormat="1" applyFont="1" applyFill="1" applyBorder="1" applyAlignment="1">
      <alignment vertical="center"/>
    </xf>
    <xf numFmtId="38" fontId="0" fillId="2" borderId="21" xfId="0" applyNumberFormat="1" applyFont="1" applyFill="1" applyBorder="1" applyAlignment="1">
      <alignment vertical="center"/>
    </xf>
    <xf numFmtId="38" fontId="0" fillId="8" borderId="17" xfId="0" applyNumberFormat="1" applyFont="1" applyFill="1" applyBorder="1" applyAlignment="1" applyProtection="1">
      <alignment vertical="center"/>
      <protection locked="0"/>
    </xf>
    <xf numFmtId="38" fontId="0" fillId="2" borderId="17" xfId="0" applyNumberFormat="1" applyFont="1" applyFill="1" applyBorder="1" applyAlignment="1">
      <alignment vertical="center"/>
    </xf>
    <xf numFmtId="38" fontId="0" fillId="2" borderId="1" xfId="0" applyNumberFormat="1" applyFont="1" applyFill="1" applyBorder="1" applyAlignment="1">
      <alignment vertical="center"/>
    </xf>
    <xf numFmtId="170" fontId="0" fillId="0" borderId="17" xfId="0" applyNumberFormat="1" applyFont="1" applyBorder="1" applyAlignment="1">
      <alignment horizontal="right"/>
    </xf>
    <xf numFmtId="0" fontId="17" fillId="0" borderId="1" xfId="20" applyBorder="1"/>
    <xf numFmtId="0" fontId="0" fillId="8" borderId="21" xfId="0" applyFill="1" applyBorder="1" applyAlignment="1" applyProtection="1">
      <alignment horizontal="left" vertical="center"/>
      <protection locked="0"/>
    </xf>
    <xf numFmtId="38" fontId="0" fillId="8" borderId="21" xfId="0" applyNumberFormat="1" applyFill="1" applyBorder="1" applyProtection="1">
      <protection locked="0"/>
    </xf>
    <xf numFmtId="0" fontId="0" fillId="8" borderId="1" xfId="0" applyFill="1" applyBorder="1" applyAlignment="1" applyProtection="1">
      <alignment horizontal="left" vertical="center"/>
      <protection locked="0"/>
    </xf>
    <xf numFmtId="38" fontId="28" fillId="8" borderId="11" xfId="28" applyNumberFormat="1" applyFont="1" applyFill="1" applyBorder="1" applyAlignment="1" applyProtection="1">
      <alignment horizontal="right" vertical="top" wrapText="1"/>
      <protection locked="0"/>
    </xf>
    <xf numFmtId="38" fontId="28" fillId="0" borderId="21" xfId="28" applyNumberFormat="1" applyFont="1" applyFill="1" applyBorder="1" applyAlignment="1" applyProtection="1">
      <alignment horizontal="right" vertical="top" wrapText="1"/>
      <protection/>
    </xf>
    <xf numFmtId="49" fontId="28" fillId="8" borderId="11" xfId="28" applyNumberFormat="1" applyFont="1" applyFill="1" applyBorder="1" applyAlignment="1" applyProtection="1">
      <alignment horizontal="left" vertical="top" wrapText="1"/>
      <protection locked="0"/>
    </xf>
    <xf numFmtId="49" fontId="28" fillId="8" borderId="17" xfId="28" applyNumberFormat="1" applyFont="1" applyFill="1" applyBorder="1" applyAlignment="1" applyProtection="1">
      <alignment horizontal="left" vertical="top" wrapText="1"/>
      <protection locked="0"/>
    </xf>
    <xf numFmtId="38" fontId="17" fillId="0" borderId="17" xfId="20" applyNumberFormat="1" applyBorder="1"/>
    <xf numFmtId="38" fontId="28" fillId="0" borderId="17" xfId="28" applyNumberFormat="1" applyFont="1" applyFill="1" applyBorder="1" applyAlignment="1" applyProtection="1">
      <alignment horizontal="right" wrapText="1"/>
      <protection/>
    </xf>
    <xf numFmtId="38" fontId="28" fillId="0" borderId="1" xfId="28" applyNumberFormat="1" applyFont="1" applyFill="1" applyBorder="1" applyAlignment="1" applyProtection="1">
      <alignment horizontal="right" wrapText="1"/>
      <protection/>
    </xf>
    <xf numFmtId="38" fontId="0" fillId="8" borderId="11" xfId="0" applyNumberFormat="1" applyFill="1" applyBorder="1" applyProtection="1">
      <protection locked="0"/>
    </xf>
    <xf numFmtId="38" fontId="28" fillId="8" borderId="11" xfId="0" applyNumberFormat="1" applyFont="1" applyFill="1" applyBorder="1" applyProtection="1">
      <protection locked="0"/>
    </xf>
    <xf numFmtId="38" fontId="13" fillId="8" borderId="11" xfId="20" applyNumberFormat="1" applyFont="1" applyFill="1" applyBorder="1" applyProtection="1" quotePrefix="1">
      <protection locked="0"/>
    </xf>
    <xf numFmtId="38" fontId="0" fillId="8" borderId="11" xfId="0" applyNumberFormat="1" applyFill="1" applyBorder="1" applyAlignment="1" applyProtection="1">
      <alignment vertical="center"/>
      <protection locked="0"/>
    </xf>
    <xf numFmtId="38" fontId="28" fillId="8" borderId="11" xfId="0" applyNumberFormat="1" applyFont="1" applyFill="1" applyBorder="1" applyAlignment="1" applyProtection="1">
      <alignment vertical="center"/>
      <protection locked="0"/>
    </xf>
    <xf numFmtId="38" fontId="0" fillId="0" borderId="17" xfId="0" applyNumberFormat="1" applyBorder="1" applyAlignment="1">
      <alignment/>
    </xf>
    <xf numFmtId="38" fontId="0" fillId="8" borderId="17" xfId="0" applyNumberFormat="1" applyFill="1" applyBorder="1" applyProtection="1">
      <protection locked="0"/>
    </xf>
    <xf numFmtId="38" fontId="0" fillId="8" borderId="1" xfId="0" applyNumberFormat="1" applyFill="1" applyBorder="1" applyProtection="1">
      <protection locked="0"/>
    </xf>
    <xf numFmtId="38" fontId="28" fillId="0" borderId="17" xfId="0" applyNumberFormat="1" applyFont="1" applyBorder="1"/>
    <xf numFmtId="38" fontId="17" fillId="0" borderId="1" xfId="20" applyNumberFormat="1" applyBorder="1"/>
    <xf numFmtId="38" fontId="17" fillId="0" borderId="21" xfId="20" applyNumberFormat="1" applyBorder="1"/>
    <xf numFmtId="38" fontId="28" fillId="0" borderId="17" xfId="0" applyNumberFormat="1" applyFont="1" applyBorder="1" applyAlignment="1">
      <alignment/>
    </xf>
    <xf numFmtId="38" fontId="28" fillId="0" borderId="1" xfId="0" applyNumberFormat="1" applyFont="1" applyBorder="1" applyAlignment="1">
      <alignment/>
    </xf>
    <xf numFmtId="38" fontId="28" fillId="8" borderId="21" xfId="0" applyNumberFormat="1" applyFont="1" applyFill="1" applyBorder="1" applyProtection="1">
      <protection locked="0"/>
    </xf>
    <xf numFmtId="38" fontId="0" fillId="0" borderId="17" xfId="0" applyNumberFormat="1" applyBorder="1"/>
    <xf numFmtId="38" fontId="0" fillId="0" borderId="11" xfId="0" applyNumberFormat="1" applyBorder="1"/>
    <xf numFmtId="173" fontId="0" fillId="8" borderId="11" xfId="0" applyNumberFormat="1" applyFill="1" applyBorder="1" applyAlignment="1" applyProtection="1">
      <alignment horizontal="right"/>
      <protection locked="0"/>
    </xf>
    <xf numFmtId="173" fontId="0" fillId="0" borderId="21" xfId="0" applyNumberFormat="1" applyFill="1" applyBorder="1"/>
    <xf numFmtId="173" fontId="0" fillId="0" borderId="17" xfId="0" applyNumberFormat="1" applyFill="1" applyBorder="1"/>
    <xf numFmtId="173" fontId="0" fillId="0" borderId="1" xfId="0" applyNumberFormat="1" applyFill="1" applyBorder="1"/>
    <xf numFmtId="38" fontId="0" fillId="8" borderId="11" xfId="0" applyNumberFormat="1" applyFill="1" applyBorder="1" applyAlignment="1" applyProtection="1">
      <alignment horizontal="right"/>
      <protection locked="0"/>
    </xf>
    <xf numFmtId="38" fontId="28" fillId="2" borderId="1" xfId="0" applyNumberFormat="1" applyFont="1" applyFill="1" applyBorder="1" applyAlignment="1">
      <alignment horizontal="right"/>
    </xf>
    <xf numFmtId="38" fontId="0" fillId="8" borderId="11" xfId="24" applyNumberFormat="1" applyFont="1" applyFill="1" applyBorder="1" applyProtection="1">
      <protection locked="0"/>
    </xf>
    <xf numFmtId="38" fontId="0" fillId="8" borderId="21" xfId="24" applyNumberFormat="1" applyFont="1" applyFill="1" applyBorder="1" applyProtection="1">
      <protection locked="0"/>
    </xf>
    <xf numFmtId="38" fontId="0" fillId="8" borderId="21" xfId="0" applyNumberFormat="1" applyFill="1" applyBorder="1" applyAlignment="1" applyProtection="1">
      <alignment vertical="center"/>
      <protection locked="0"/>
    </xf>
    <xf numFmtId="38" fontId="0" fillId="8" borderId="1" xfId="24" applyNumberFormat="1" applyFont="1" applyFill="1" applyBorder="1" applyProtection="1">
      <protection locked="0"/>
    </xf>
    <xf numFmtId="3" fontId="0" fillId="8" borderId="11" xfId="0" applyNumberFormat="1" applyFill="1" applyBorder="1" applyAlignment="1" applyProtection="1">
      <alignment vertical="center"/>
      <protection locked="0"/>
    </xf>
    <xf numFmtId="3" fontId="0" fillId="8" borderId="21" xfId="0" applyNumberFormat="1" applyFill="1" applyBorder="1" applyAlignment="1" applyProtection="1">
      <alignment vertical="center"/>
      <protection locked="0"/>
    </xf>
    <xf numFmtId="38" fontId="0" fillId="8" borderId="11" xfId="0" applyNumberFormat="1" applyFont="1" applyFill="1" applyBorder="1" applyProtection="1">
      <protection locked="0"/>
    </xf>
    <xf numFmtId="38" fontId="0" fillId="8" borderId="21" xfId="0" applyNumberFormat="1" applyFont="1" applyFill="1" applyBorder="1" applyProtection="1">
      <protection locked="0"/>
    </xf>
    <xf numFmtId="38" fontId="0" fillId="0" borderId="17" xfId="0" applyNumberFormat="1" applyFont="1" applyFill="1" applyBorder="1"/>
    <xf numFmtId="38" fontId="28" fillId="8" borderId="1" xfId="0" applyNumberFormat="1" applyFont="1" applyFill="1" applyBorder="1" applyProtection="1">
      <protection locked="0"/>
    </xf>
    <xf numFmtId="38" fontId="28" fillId="0" borderId="17" xfId="0" applyNumberFormat="1" applyFont="1" applyFill="1" applyBorder="1"/>
    <xf numFmtId="38" fontId="17" fillId="0" borderId="17" xfId="20" applyNumberFormat="1" applyFill="1" applyBorder="1"/>
    <xf numFmtId="49" fontId="51" fillId="8" borderId="21" xfId="71" applyNumberFormat="1" applyFill="1" applyBorder="1" applyAlignment="1" applyProtection="1">
      <alignment vertical="center" wrapText="1"/>
      <protection locked="0"/>
    </xf>
    <xf numFmtId="38" fontId="51" fillId="8" borderId="11" xfId="71" applyNumberFormat="1" applyFill="1" applyBorder="1" applyProtection="1">
      <alignment/>
      <protection locked="0"/>
    </xf>
    <xf numFmtId="38" fontId="51" fillId="8" borderId="21" xfId="71" applyNumberFormat="1" applyFill="1" applyBorder="1" applyProtection="1">
      <alignment/>
      <protection locked="0"/>
    </xf>
    <xf numFmtId="49" fontId="51" fillId="8" borderId="1" xfId="71" applyNumberFormat="1" applyFill="1" applyBorder="1" applyAlignment="1" applyProtection="1">
      <alignment vertical="center" wrapText="1"/>
      <protection locked="0"/>
    </xf>
    <xf numFmtId="0" fontId="0" fillId="8" borderId="11" xfId="0" applyFill="1" applyBorder="1" applyAlignment="1" applyProtection="1">
      <alignment horizontal="left"/>
      <protection locked="0"/>
    </xf>
    <xf numFmtId="9" fontId="0" fillId="0" borderId="11" xfId="0" applyNumberFormat="1" applyFill="1" applyBorder="1" applyAlignment="1" applyProtection="1">
      <alignment horizontal="right"/>
      <protection/>
    </xf>
    <xf numFmtId="9" fontId="0" fillId="0" borderId="21" xfId="0" applyNumberFormat="1" applyFill="1" applyBorder="1" applyAlignment="1" applyProtection="1">
      <alignment horizontal="right"/>
      <protection/>
    </xf>
    <xf numFmtId="0" fontId="0" fillId="8" borderId="17" xfId="0" applyFill="1" applyBorder="1" applyAlignment="1" applyProtection="1">
      <alignment horizontal="left"/>
      <protection locked="0"/>
    </xf>
    <xf numFmtId="38" fontId="17" fillId="0" borderId="17" xfId="20" applyNumberFormat="1" applyBorder="1" applyAlignment="1" applyProtection="1">
      <alignment horizontal="right"/>
      <protection/>
    </xf>
    <xf numFmtId="9" fontId="0" fillId="0" borderId="11" xfId="0" applyNumberFormat="1" applyFill="1" applyBorder="1" applyProtection="1">
      <protection/>
    </xf>
    <xf numFmtId="38" fontId="17" fillId="0" borderId="17" xfId="20" applyNumberFormat="1" applyBorder="1" applyProtection="1">
      <protection/>
    </xf>
    <xf numFmtId="9" fontId="0" fillId="0" borderId="1" xfId="0" applyNumberFormat="1" applyFill="1" applyBorder="1" applyProtection="1">
      <protection/>
    </xf>
    <xf numFmtId="0" fontId="0" fillId="8" borderId="11" xfId="0" applyFill="1" applyBorder="1" applyProtection="1">
      <protection locked="0"/>
    </xf>
    <xf numFmtId="0" fontId="0" fillId="8" borderId="11" xfId="0" applyFill="1" applyBorder="1" applyAlignment="1" applyProtection="1">
      <alignment/>
      <protection locked="0"/>
    </xf>
    <xf numFmtId="0" fontId="0" fillId="8" borderId="17" xfId="0" applyFill="1" applyBorder="1" applyProtection="1">
      <protection locked="0"/>
    </xf>
    <xf numFmtId="0" fontId="0" fillId="8" borderId="17" xfId="0" applyFill="1" applyBorder="1" applyAlignment="1" applyProtection="1">
      <alignment/>
      <protection locked="0"/>
    </xf>
    <xf numFmtId="0" fontId="0" fillId="8" borderId="11" xfId="0" applyFill="1" applyBorder="1" applyAlignment="1" applyProtection="1">
      <alignment horizontal="center" vertical="center"/>
      <protection locked="0"/>
    </xf>
    <xf numFmtId="0" fontId="0" fillId="8" borderId="11" xfId="0" applyFill="1" applyBorder="1" applyAlignment="1" applyProtection="1">
      <alignment vertical="center"/>
      <protection locked="0"/>
    </xf>
    <xf numFmtId="10" fontId="0" fillId="8" borderId="11" xfId="0" applyNumberFormat="1" applyFill="1" applyBorder="1" applyProtection="1">
      <protection locked="0"/>
    </xf>
    <xf numFmtId="0" fontId="0" fillId="8" borderId="17" xfId="0" applyFill="1" applyBorder="1" applyAlignment="1" applyProtection="1">
      <alignment horizontal="center" vertical="center"/>
      <protection locked="0"/>
    </xf>
    <xf numFmtId="0" fontId="0" fillId="8" borderId="17" xfId="0" applyFill="1" applyBorder="1" applyAlignment="1" applyProtection="1">
      <alignment vertical="center"/>
      <protection locked="0"/>
    </xf>
    <xf numFmtId="10" fontId="0" fillId="8" borderId="17" xfId="0" applyNumberFormat="1" applyFill="1" applyBorder="1" applyProtection="1">
      <protection locked="0"/>
    </xf>
    <xf numFmtId="3" fontId="0" fillId="0" borderId="17" xfId="0" applyNumberFormat="1" applyBorder="1" applyAlignment="1">
      <alignment/>
    </xf>
    <xf numFmtId="3" fontId="0" fillId="0" borderId="1" xfId="0" applyNumberFormat="1" applyBorder="1" applyAlignment="1">
      <alignment/>
    </xf>
    <xf numFmtId="3" fontId="0" fillId="8" borderId="11" xfId="0" applyNumberFormat="1" applyFill="1" applyBorder="1" applyProtection="1">
      <protection locked="0"/>
    </xf>
    <xf numFmtId="3" fontId="0" fillId="8" borderId="21" xfId="0" applyNumberFormat="1" applyFill="1" applyBorder="1" applyProtection="1">
      <protection locked="0"/>
    </xf>
    <xf numFmtId="38" fontId="0" fillId="2" borderId="17" xfId="0" applyNumberFormat="1" applyFill="1" applyBorder="1" applyAlignment="1" applyProtection="1">
      <alignment vertical="center"/>
      <protection/>
    </xf>
    <xf numFmtId="38" fontId="0" fillId="2" borderId="1" xfId="0" applyNumberFormat="1" applyFill="1" applyBorder="1" applyAlignment="1" applyProtection="1">
      <alignment vertical="center"/>
      <protection/>
    </xf>
    <xf numFmtId="0" fontId="0" fillId="8" borderId="21" xfId="0" applyFill="1" applyBorder="1" applyAlignment="1" applyProtection="1">
      <alignment horizontal="center" vertical="center"/>
      <protection locked="0"/>
    </xf>
    <xf numFmtId="38" fontId="0" fillId="8" borderId="17" xfId="0" applyNumberFormat="1" applyFill="1" applyBorder="1" applyAlignment="1" applyProtection="1">
      <alignment vertical="center"/>
      <protection locked="0"/>
    </xf>
    <xf numFmtId="0" fontId="0" fillId="8" borderId="1" xfId="0" applyFill="1" applyBorder="1" applyAlignment="1" applyProtection="1">
      <alignment horizontal="center" vertical="center"/>
      <protection locked="0"/>
    </xf>
    <xf numFmtId="0" fontId="28" fillId="8" borderId="21" xfId="43" applyFont="1" applyFill="1" applyBorder="1" applyAlignment="1" applyProtection="1">
      <alignment wrapText="1"/>
      <protection locked="0"/>
    </xf>
    <xf numFmtId="38" fontId="0" fillId="8" borderId="11" xfId="21" applyNumberFormat="1" applyFont="1" applyFill="1" applyBorder="1" applyAlignment="1" applyProtection="1">
      <alignment horizontal="right"/>
      <protection locked="0"/>
    </xf>
    <xf numFmtId="0" fontId="28" fillId="8" borderId="21" xfId="43" applyFont="1" applyFill="1" applyBorder="1" applyProtection="1">
      <alignment/>
      <protection locked="0"/>
    </xf>
    <xf numFmtId="0" fontId="28" fillId="8" borderId="1" xfId="43" applyFont="1" applyFill="1" applyBorder="1" applyProtection="1">
      <alignment/>
      <protection locked="0"/>
    </xf>
    <xf numFmtId="38" fontId="0" fillId="0" borderId="17" xfId="24" applyNumberFormat="1" applyFont="1" applyFill="1" applyBorder="1"/>
    <xf numFmtId="38" fontId="0" fillId="0" borderId="1" xfId="24" applyNumberFormat="1" applyFont="1" applyFill="1" applyBorder="1"/>
    <xf numFmtId="38" fontId="0" fillId="0" borderId="11" xfId="24" applyNumberFormat="1" applyFont="1" applyFill="1" applyBorder="1"/>
    <xf numFmtId="38" fontId="0" fillId="0" borderId="21" xfId="24" applyNumberFormat="1" applyFont="1" applyFill="1" applyBorder="1"/>
    <xf numFmtId="38" fontId="51" fillId="8" borderId="17" xfId="71" applyNumberFormat="1" applyFill="1" applyBorder="1" applyProtection="1">
      <alignment/>
      <protection locked="0"/>
    </xf>
    <xf numFmtId="38" fontId="51" fillId="8" borderId="1" xfId="71" applyNumberFormat="1" applyFill="1" applyBorder="1" applyProtection="1">
      <alignment/>
      <protection locked="0"/>
    </xf>
    <xf numFmtId="38" fontId="0" fillId="0" borderId="17" xfId="0" applyNumberFormat="1" applyFont="1" applyBorder="1"/>
    <xf numFmtId="38" fontId="0" fillId="0" borderId="1" xfId="0" applyNumberFormat="1" applyFont="1" applyBorder="1"/>
    <xf numFmtId="38" fontId="0" fillId="0" borderId="11" xfId="0" applyNumberFormat="1" applyFont="1" applyBorder="1"/>
    <xf numFmtId="38" fontId="0" fillId="0" borderId="21" xfId="0" applyNumberFormat="1" applyFont="1" applyBorder="1"/>
    <xf numFmtId="38" fontId="51" fillId="0" borderId="17" xfId="71" applyNumberFormat="1" applyBorder="1">
      <alignment/>
      <protection/>
    </xf>
    <xf numFmtId="38" fontId="51" fillId="0" borderId="1" xfId="71" applyNumberFormat="1" applyBorder="1">
      <alignment/>
      <protection/>
    </xf>
    <xf numFmtId="38" fontId="51" fillId="0" borderId="11" xfId="71" applyNumberFormat="1" applyBorder="1">
      <alignment/>
      <protection/>
    </xf>
    <xf numFmtId="38" fontId="51" fillId="0" borderId="21" xfId="71" applyNumberFormat="1" applyBorder="1">
      <alignment/>
      <protection/>
    </xf>
    <xf numFmtId="38" fontId="51" fillId="0" borderId="17" xfId="71" applyNumberFormat="1" applyBorder="1" applyAlignment="1">
      <alignment/>
      <protection/>
    </xf>
    <xf numFmtId="38" fontId="51" fillId="0" borderId="1" xfId="71" applyNumberFormat="1" applyBorder="1" applyAlignment="1">
      <alignment/>
      <protection/>
    </xf>
    <xf numFmtId="38" fontId="68" fillId="0" borderId="17" xfId="71" applyNumberFormat="1" applyFont="1" applyBorder="1">
      <alignment/>
      <protection/>
    </xf>
    <xf numFmtId="38" fontId="68" fillId="0" borderId="1" xfId="71" applyNumberFormat="1" applyFont="1" applyBorder="1">
      <alignment/>
      <protection/>
    </xf>
    <xf numFmtId="173" fontId="51" fillId="8" borderId="11" xfId="100" applyNumberFormat="1" applyFill="1" applyBorder="1" applyProtection="1">
      <alignment/>
      <protection locked="0"/>
    </xf>
    <xf numFmtId="173" fontId="51" fillId="8" borderId="17" xfId="100" applyNumberFormat="1" applyFill="1" applyBorder="1" applyProtection="1">
      <alignment/>
      <protection locked="0"/>
    </xf>
    <xf numFmtId="173" fontId="51" fillId="0" borderId="17" xfId="100" applyNumberFormat="1" applyFill="1" applyBorder="1" applyProtection="1">
      <alignment/>
      <protection/>
    </xf>
    <xf numFmtId="38" fontId="0" fillId="0" borderId="1" xfId="0" applyNumberFormat="1" applyFont="1" applyBorder="1" applyProtection="1">
      <protection/>
    </xf>
    <xf numFmtId="173" fontId="51" fillId="0" borderId="11" xfId="100" applyNumberFormat="1" applyFill="1" applyBorder="1" applyProtection="1">
      <alignment/>
      <protection/>
    </xf>
    <xf numFmtId="38" fontId="0" fillId="0" borderId="21" xfId="0" applyNumberFormat="1" applyFont="1" applyBorder="1" applyProtection="1">
      <protection/>
    </xf>
    <xf numFmtId="38" fontId="28" fillId="0" borderId="1" xfId="0" applyNumberFormat="1" applyFont="1" applyBorder="1" applyProtection="1">
      <protection/>
    </xf>
    <xf numFmtId="173" fontId="51" fillId="0" borderId="21" xfId="100" applyNumberFormat="1" applyFill="1" applyBorder="1" applyProtection="1">
      <alignment/>
      <protection/>
    </xf>
    <xf numFmtId="173" fontId="51" fillId="0" borderId="1" xfId="100" applyNumberFormat="1" applyFill="1" applyBorder="1" applyProtection="1">
      <alignment/>
      <protection/>
    </xf>
    <xf numFmtId="49" fontId="51" fillId="8" borderId="11" xfId="100" applyNumberFormat="1" applyFill="1" applyBorder="1" applyAlignment="1" applyProtection="1">
      <alignment horizontal="left"/>
      <protection locked="0"/>
    </xf>
    <xf numFmtId="49" fontId="51" fillId="8" borderId="11" xfId="100" applyNumberFormat="1" applyFill="1" applyBorder="1" applyAlignment="1" applyProtection="1">
      <alignment/>
      <protection locked="0"/>
    </xf>
    <xf numFmtId="0" fontId="51" fillId="8" borderId="11" xfId="100" applyFill="1" applyBorder="1" applyAlignment="1" applyProtection="1">
      <alignment/>
      <protection locked="0"/>
    </xf>
    <xf numFmtId="49" fontId="51" fillId="8" borderId="21" xfId="100" applyNumberFormat="1" applyFill="1" applyBorder="1" applyAlignment="1" applyProtection="1">
      <alignment horizontal="center"/>
      <protection locked="0"/>
    </xf>
    <xf numFmtId="49" fontId="51" fillId="8" borderId="17" xfId="100" applyNumberFormat="1" applyFill="1" applyBorder="1" applyAlignment="1" applyProtection="1">
      <alignment horizontal="left"/>
      <protection locked="0"/>
    </xf>
    <xf numFmtId="49" fontId="51" fillId="8" borderId="17" xfId="100" applyNumberFormat="1" applyFill="1" applyBorder="1" applyAlignment="1" applyProtection="1">
      <alignment/>
      <protection locked="0"/>
    </xf>
    <xf numFmtId="0" fontId="51" fillId="8" borderId="17" xfId="100" applyFill="1" applyBorder="1" applyAlignment="1" applyProtection="1">
      <alignment/>
      <protection locked="0"/>
    </xf>
    <xf numFmtId="49" fontId="51" fillId="8" borderId="1" xfId="100" applyNumberFormat="1" applyFill="1" applyBorder="1" applyAlignment="1" applyProtection="1">
      <alignment horizontal="center"/>
      <protection locked="0"/>
    </xf>
    <xf numFmtId="173" fontId="51" fillId="8" borderId="21" xfId="100" applyNumberFormat="1" applyFill="1" applyBorder="1" applyProtection="1">
      <alignment/>
      <protection locked="0"/>
    </xf>
    <xf numFmtId="173" fontId="51" fillId="8" borderId="1" xfId="100" applyNumberFormat="1" applyFill="1" applyBorder="1" applyProtection="1">
      <alignment/>
      <protection locked="0"/>
    </xf>
    <xf numFmtId="0" fontId="28" fillId="8" borderId="11" xfId="0" applyFont="1" applyFill="1" applyBorder="1" applyAlignment="1" applyProtection="1">
      <alignment/>
      <protection locked="0"/>
    </xf>
    <xf numFmtId="49" fontId="51" fillId="8" borderId="11" xfId="100" applyNumberFormat="1" applyFill="1" applyBorder="1" applyAlignment="1" applyProtection="1">
      <alignment horizontal="center"/>
      <protection locked="0"/>
    </xf>
    <xf numFmtId="38" fontId="0" fillId="0" borderId="21" xfId="0" applyNumberFormat="1" applyFont="1" applyFill="1" applyBorder="1"/>
    <xf numFmtId="49" fontId="51" fillId="8" borderId="32" xfId="100" applyNumberFormat="1" applyFill="1" applyBorder="1" applyAlignment="1" applyProtection="1">
      <alignment horizontal="center"/>
      <protection locked="0"/>
    </xf>
    <xf numFmtId="0" fontId="28" fillId="8" borderId="17" xfId="0" applyFont="1" applyFill="1" applyBorder="1" applyAlignment="1" applyProtection="1">
      <alignment/>
      <protection locked="0"/>
    </xf>
    <xf numFmtId="49" fontId="51" fillId="8" borderId="33" xfId="100" applyNumberFormat="1" applyFill="1" applyBorder="1" applyAlignment="1" applyProtection="1">
      <alignment horizontal="center"/>
      <protection locked="0"/>
    </xf>
    <xf numFmtId="173" fontId="51" fillId="0" borderId="34" xfId="100" applyNumberFormat="1" applyFill="1" applyBorder="1" applyProtection="1">
      <alignment/>
      <protection/>
    </xf>
    <xf numFmtId="179" fontId="51" fillId="8" borderId="11" xfId="100" applyNumberFormat="1" applyFill="1" applyBorder="1" applyAlignment="1" applyProtection="1">
      <alignment horizontal="center"/>
      <protection locked="0"/>
    </xf>
    <xf numFmtId="49" fontId="51" fillId="8" borderId="35" xfId="100" applyNumberFormat="1" applyFill="1" applyBorder="1" applyAlignment="1" applyProtection="1">
      <alignment horizontal="center"/>
      <protection locked="0"/>
    </xf>
    <xf numFmtId="180" fontId="51" fillId="8" borderId="11" xfId="100" applyNumberFormat="1" applyFill="1" applyBorder="1" applyProtection="1">
      <alignment/>
      <protection locked="0"/>
    </xf>
    <xf numFmtId="173" fontId="51" fillId="8" borderId="35" xfId="100" applyNumberFormat="1" applyFill="1" applyBorder="1" applyProtection="1">
      <alignment/>
      <protection locked="0"/>
    </xf>
    <xf numFmtId="173" fontId="51" fillId="8" borderId="36" xfId="100" applyNumberFormat="1" applyFill="1" applyBorder="1" applyProtection="1">
      <alignment/>
      <protection locked="0"/>
    </xf>
    <xf numFmtId="180" fontId="51" fillId="8" borderId="32" xfId="100" applyNumberFormat="1" applyFill="1" applyBorder="1" applyProtection="1">
      <alignment/>
      <protection locked="0"/>
    </xf>
    <xf numFmtId="173" fontId="51" fillId="8" borderId="37" xfId="100" applyNumberFormat="1" applyFill="1" applyBorder="1" applyProtection="1">
      <alignment/>
      <protection locked="0"/>
    </xf>
    <xf numFmtId="173" fontId="51" fillId="8" borderId="38" xfId="100" applyNumberFormat="1" applyFill="1" applyBorder="1" applyProtection="1">
      <alignment/>
      <protection locked="0"/>
    </xf>
    <xf numFmtId="179" fontId="51" fillId="8" borderId="33" xfId="100" applyNumberFormat="1" applyFill="1" applyBorder="1" applyAlignment="1" applyProtection="1">
      <alignment horizontal="center"/>
      <protection locked="0"/>
    </xf>
    <xf numFmtId="49" fontId="51" fillId="8" borderId="39" xfId="100" applyNumberFormat="1" applyFill="1" applyBorder="1" applyAlignment="1" applyProtection="1">
      <alignment horizontal="center"/>
      <protection locked="0"/>
    </xf>
    <xf numFmtId="180" fontId="51" fillId="8" borderId="40" xfId="100" applyNumberFormat="1" applyFill="1" applyBorder="1" applyProtection="1">
      <alignment/>
      <protection locked="0"/>
    </xf>
    <xf numFmtId="38" fontId="51" fillId="8" borderId="35" xfId="100" applyNumberFormat="1" applyFill="1" applyBorder="1" applyProtection="1">
      <alignment/>
      <protection locked="0"/>
    </xf>
    <xf numFmtId="49" fontId="51" fillId="8" borderId="17" xfId="100" applyNumberFormat="1" applyFill="1" applyBorder="1" applyAlignment="1" applyProtection="1">
      <alignment wrapText="1"/>
      <protection locked="0"/>
    </xf>
    <xf numFmtId="38" fontId="51" fillId="0" borderId="41" xfId="100" applyNumberFormat="1" applyBorder="1">
      <alignment/>
      <protection/>
    </xf>
    <xf numFmtId="38" fontId="51" fillId="0" borderId="42" xfId="100" applyNumberFormat="1" applyBorder="1">
      <alignment/>
      <protection/>
    </xf>
    <xf numFmtId="0" fontId="28" fillId="8" borderId="13" xfId="0" applyFont="1" applyFill="1" applyBorder="1" applyAlignment="1" applyProtection="1">
      <alignment horizontal="center" vertical="center" wrapText="1"/>
      <protection locked="0"/>
    </xf>
    <xf numFmtId="0" fontId="28" fillId="8" borderId="19" xfId="0" applyFont="1" applyFill="1" applyBorder="1" applyAlignment="1" applyProtection="1">
      <alignment horizontal="center" vertical="center" wrapText="1"/>
      <protection locked="0"/>
    </xf>
    <xf numFmtId="0" fontId="28" fillId="8" borderId="43" xfId="0" applyFont="1" applyFill="1" applyBorder="1" applyAlignment="1" applyProtection="1">
      <alignment horizontal="center" vertical="center" wrapText="1"/>
      <protection locked="0"/>
    </xf>
    <xf numFmtId="38" fontId="51" fillId="8" borderId="44" xfId="100" applyNumberFormat="1" applyFill="1" applyBorder="1" applyProtection="1">
      <alignment/>
      <protection locked="0"/>
    </xf>
    <xf numFmtId="38" fontId="51" fillId="0" borderId="45" xfId="100" applyNumberFormat="1" applyBorder="1">
      <alignment/>
      <protection/>
    </xf>
    <xf numFmtId="38" fontId="17" fillId="2" borderId="1" xfId="20" applyNumberFormat="1" applyFill="1" applyBorder="1"/>
    <xf numFmtId="0" fontId="28" fillId="8" borderId="18" xfId="0" applyFont="1" applyFill="1" applyBorder="1" applyAlignment="1" applyProtection="1">
      <alignment horizontal="center" vertical="center" wrapText="1"/>
      <protection locked="0"/>
    </xf>
    <xf numFmtId="38" fontId="51" fillId="8" borderId="11" xfId="100" applyNumberFormat="1" applyFill="1" applyBorder="1" applyProtection="1">
      <alignment/>
      <protection locked="0"/>
    </xf>
    <xf numFmtId="38" fontId="51" fillId="2" borderId="21" xfId="71" applyNumberFormat="1" applyFill="1" applyBorder="1" applyProtection="1">
      <alignment/>
      <protection/>
    </xf>
    <xf numFmtId="38" fontId="17" fillId="0" borderId="1" xfId="20" applyNumberFormat="1" applyBorder="1" applyProtection="1">
      <protection/>
    </xf>
    <xf numFmtId="38" fontId="51" fillId="8" borderId="11" xfId="71" applyNumberFormat="1" applyFill="1" applyBorder="1" applyAlignment="1" applyProtection="1">
      <alignment horizontal="right"/>
      <protection locked="0"/>
    </xf>
    <xf numFmtId="38" fontId="51" fillId="8" borderId="21" xfId="71" applyNumberFormat="1" applyFill="1" applyBorder="1" applyAlignment="1" applyProtection="1">
      <alignment horizontal="right"/>
      <protection locked="0"/>
    </xf>
    <xf numFmtId="10" fontId="0" fillId="0" borderId="21" xfId="0" applyNumberFormat="1" applyFill="1" applyBorder="1" applyAlignment="1">
      <alignment horizontal="right" vertical="center"/>
    </xf>
    <xf numFmtId="10" fontId="0" fillId="0" borderId="1" xfId="0" applyNumberFormat="1" applyBorder="1" applyAlignment="1">
      <alignment horizontal="right"/>
    </xf>
    <xf numFmtId="0" fontId="0" fillId="8" borderId="11" xfId="0" applyFont="1" applyFill="1" applyBorder="1" applyAlignment="1" applyProtection="1">
      <alignment horizontal="center"/>
      <protection locked="0"/>
    </xf>
    <xf numFmtId="0" fontId="0" fillId="8" borderId="11" xfId="0" applyFont="1" applyFill="1" applyBorder="1" applyProtection="1">
      <protection locked="0"/>
    </xf>
    <xf numFmtId="165" fontId="0" fillId="8" borderId="21" xfId="24" applyFont="1" applyFill="1" applyBorder="1" applyProtection="1">
      <protection locked="0"/>
    </xf>
    <xf numFmtId="0" fontId="0" fillId="8" borderId="17" xfId="0" applyFont="1" applyFill="1" applyBorder="1" applyAlignment="1" applyProtection="1">
      <alignment horizontal="center"/>
      <protection locked="0"/>
    </xf>
    <xf numFmtId="0" fontId="0" fillId="8" borderId="17" xfId="0" applyFont="1" applyFill="1" applyBorder="1" applyProtection="1">
      <protection locked="0"/>
    </xf>
    <xf numFmtId="38" fontId="0" fillId="8" borderId="17" xfId="0" applyNumberFormat="1" applyFont="1" applyFill="1" applyBorder="1" applyProtection="1">
      <protection locked="0"/>
    </xf>
    <xf numFmtId="165" fontId="0" fillId="8" borderId="1" xfId="24" applyFont="1" applyFill="1" applyBorder="1" applyProtection="1">
      <protection locked="0"/>
    </xf>
    <xf numFmtId="166" fontId="0" fillId="8" borderId="11" xfId="24" applyNumberFormat="1" applyFont="1" applyFill="1" applyBorder="1" applyAlignment="1" applyProtection="1">
      <alignment horizontal="left" vertical="top" wrapText="1"/>
      <protection locked="0"/>
    </xf>
    <xf numFmtId="166" fontId="0" fillId="8" borderId="21" xfId="24" applyNumberFormat="1" applyFont="1" applyFill="1" applyBorder="1" applyAlignment="1" applyProtection="1">
      <alignment horizontal="left" vertical="top" wrapText="1"/>
      <protection locked="0"/>
    </xf>
    <xf numFmtId="38" fontId="0" fillId="2" borderId="17" xfId="24" applyNumberFormat="1" applyFont="1" applyFill="1" applyBorder="1" applyAlignment="1">
      <alignment/>
    </xf>
    <xf numFmtId="38" fontId="0" fillId="2" borderId="1" xfId="24" applyNumberFormat="1" applyFont="1" applyFill="1" applyBorder="1" applyAlignment="1">
      <alignment/>
    </xf>
    <xf numFmtId="38" fontId="0" fillId="2" borderId="17" xfId="0" applyNumberFormat="1" applyFill="1" applyBorder="1"/>
    <xf numFmtId="0" fontId="0" fillId="8" borderId="21" xfId="0" applyFill="1" applyBorder="1" applyProtection="1">
      <protection locked="0"/>
    </xf>
    <xf numFmtId="0" fontId="0" fillId="8" borderId="1" xfId="0" applyFill="1" applyBorder="1" applyProtection="1">
      <protection locked="0"/>
    </xf>
    <xf numFmtId="38" fontId="28" fillId="8" borderId="17" xfId="0" applyNumberFormat="1" applyFont="1" applyFill="1" applyBorder="1" applyAlignment="1" applyProtection="1">
      <alignment horizontal="right"/>
      <protection locked="0"/>
    </xf>
    <xf numFmtId="38" fontId="10" fillId="0" borderId="17" xfId="0" applyNumberFormat="1" applyFont="1" applyFill="1" applyBorder="1" applyAlignment="1">
      <alignment horizontal="right"/>
    </xf>
    <xf numFmtId="38" fontId="10" fillId="0" borderId="1" xfId="0" applyNumberFormat="1" applyFont="1" applyFill="1" applyBorder="1" applyAlignment="1">
      <alignment horizontal="right"/>
    </xf>
    <xf numFmtId="38" fontId="10" fillId="0" borderId="1" xfId="0" applyNumberFormat="1" applyFont="1" applyFill="1" applyBorder="1" applyAlignment="1" applyProtection="1">
      <alignment horizontal="right"/>
      <protection/>
    </xf>
    <xf numFmtId="38" fontId="0" fillId="8" borderId="17" xfId="0" applyNumberFormat="1" applyFill="1" applyBorder="1" applyAlignment="1" applyProtection="1">
      <alignment horizontal="right"/>
      <protection locked="0"/>
    </xf>
    <xf numFmtId="0" fontId="0" fillId="8" borderId="17" xfId="0" applyFont="1" applyFill="1" applyBorder="1" applyAlignment="1" applyProtection="1">
      <alignment vertical="top" wrapText="1"/>
      <protection locked="0"/>
    </xf>
    <xf numFmtId="10" fontId="0" fillId="0" borderId="17" xfId="0" applyNumberFormat="1" applyBorder="1"/>
    <xf numFmtId="38" fontId="0" fillId="0" borderId="1" xfId="0" applyNumberFormat="1" applyFont="1" applyBorder="1" applyAlignment="1">
      <alignment/>
    </xf>
    <xf numFmtId="38" fontId="17" fillId="2" borderId="1" xfId="20" applyNumberFormat="1" applyFill="1" applyBorder="1" applyAlignment="1">
      <alignment/>
    </xf>
    <xf numFmtId="38" fontId="17" fillId="2" borderId="1" xfId="20" applyNumberFormat="1" applyFill="1" applyBorder="1" applyProtection="1" quotePrefix="1">
      <protection/>
    </xf>
    <xf numFmtId="38" fontId="0" fillId="0" borderId="21" xfId="0" applyNumberFormat="1" applyFont="1" applyBorder="1" applyAlignment="1">
      <alignment vertical="center"/>
    </xf>
    <xf numFmtId="38" fontId="0" fillId="0" borderId="17" xfId="0" applyNumberFormat="1" applyFont="1" applyBorder="1" applyAlignment="1">
      <alignment vertical="center"/>
    </xf>
    <xf numFmtId="38" fontId="0" fillId="0" borderId="1" xfId="0" applyNumberFormat="1" applyFont="1" applyBorder="1" applyAlignment="1">
      <alignment vertical="center"/>
    </xf>
    <xf numFmtId="38" fontId="0" fillId="0" borderId="11" xfId="0" applyNumberFormat="1" applyFont="1" applyBorder="1" applyAlignment="1">
      <alignment vertical="center"/>
    </xf>
    <xf numFmtId="38" fontId="0" fillId="2" borderId="17" xfId="0" applyNumberFormat="1" applyFont="1" applyFill="1" applyBorder="1" applyAlignment="1">
      <alignment/>
    </xf>
    <xf numFmtId="38" fontId="28" fillId="0" borderId="21" xfId="0" applyNumberFormat="1" applyFont="1" applyFill="1" applyBorder="1" applyAlignment="1" applyProtection="1">
      <alignment vertical="center"/>
      <protection/>
    </xf>
    <xf numFmtId="10" fontId="0" fillId="8" borderId="46" xfId="21" applyNumberFormat="1" applyFont="1" applyFill="1" applyBorder="1" applyProtection="1">
      <protection locked="0"/>
    </xf>
    <xf numFmtId="10" fontId="0" fillId="8" borderId="46" xfId="0" applyNumberFormat="1" applyFill="1" applyBorder="1" applyProtection="1">
      <protection locked="0"/>
    </xf>
    <xf numFmtId="10" fontId="0" fillId="0" borderId="47" xfId="21" applyNumberFormat="1" applyFont="1" applyFill="1" applyBorder="1" applyProtection="1">
      <protection/>
    </xf>
    <xf numFmtId="38" fontId="28" fillId="0" borderId="21" xfId="0" applyNumberFormat="1" applyFont="1" applyFill="1" applyBorder="1" applyProtection="1">
      <protection/>
    </xf>
    <xf numFmtId="38" fontId="0" fillId="2" borderId="11" xfId="0" applyNumberFormat="1" applyFill="1" applyBorder="1" applyProtection="1">
      <protection/>
    </xf>
    <xf numFmtId="38" fontId="17" fillId="0" borderId="21" xfId="20" applyNumberFormat="1" applyFill="1" applyBorder="1" applyProtection="1">
      <protection/>
    </xf>
    <xf numFmtId="10" fontId="0" fillId="0" borderId="48" xfId="21" applyNumberFormat="1" applyFont="1" applyFill="1" applyBorder="1" applyAlignment="1" applyProtection="1">
      <alignment horizontal="right"/>
      <protection/>
    </xf>
    <xf numFmtId="10" fontId="0" fillId="0" borderId="49" xfId="21" applyNumberFormat="1" applyFont="1" applyFill="1" applyBorder="1" applyProtection="1">
      <protection/>
    </xf>
    <xf numFmtId="38" fontId="0" fillId="0" borderId="21" xfId="0" applyNumberFormat="1" applyFill="1" applyBorder="1" applyProtection="1">
      <protection/>
    </xf>
    <xf numFmtId="10" fontId="0" fillId="8" borderId="48" xfId="0" applyNumberFormat="1" applyFill="1" applyBorder="1" applyProtection="1">
      <protection locked="0"/>
    </xf>
    <xf numFmtId="38" fontId="0" fillId="2" borderId="11" xfId="0" applyNumberFormat="1" applyFill="1" applyBorder="1"/>
    <xf numFmtId="10" fontId="0" fillId="0" borderId="48" xfId="21" applyNumberFormat="1" applyFont="1" applyFill="1" applyBorder="1" applyAlignment="1">
      <alignment horizontal="right"/>
    </xf>
    <xf numFmtId="38" fontId="28" fillId="0" borderId="17" xfId="0" applyNumberFormat="1" applyFont="1" applyFill="1" applyBorder="1" applyAlignment="1">
      <alignment/>
    </xf>
    <xf numFmtId="38" fontId="0" fillId="0" borderId="1" xfId="0" applyNumberFormat="1" applyFill="1" applyBorder="1" applyAlignment="1" applyProtection="1">
      <alignment vertical="center"/>
      <protection/>
    </xf>
    <xf numFmtId="38" fontId="0" fillId="0" borderId="1" xfId="0" applyNumberFormat="1" applyFont="1" applyFill="1" applyBorder="1" applyAlignment="1">
      <alignment/>
    </xf>
    <xf numFmtId="38" fontId="0" fillId="0" borderId="11" xfId="0" applyNumberFormat="1" applyFont="1" applyFill="1" applyBorder="1" applyAlignment="1">
      <alignment horizontal="right"/>
    </xf>
    <xf numFmtId="38" fontId="0" fillId="0" borderId="17" xfId="0" applyNumberFormat="1" applyFont="1" applyFill="1" applyBorder="1" applyAlignment="1">
      <alignment horizontal="right"/>
    </xf>
    <xf numFmtId="38" fontId="0" fillId="2" borderId="21" xfId="0" applyNumberFormat="1" applyFont="1" applyFill="1" applyBorder="1" applyProtection="1">
      <protection/>
    </xf>
    <xf numFmtId="38" fontId="0" fillId="2" borderId="1" xfId="0" applyNumberFormat="1" applyFont="1" applyFill="1" applyBorder="1" applyProtection="1">
      <protection/>
    </xf>
    <xf numFmtId="38" fontId="0" fillId="0" borderId="21" xfId="0" applyNumberFormat="1" applyFont="1" applyFill="1" applyBorder="1" applyProtection="1">
      <protection/>
    </xf>
    <xf numFmtId="40" fontId="28" fillId="0" borderId="21" xfId="21" applyNumberFormat="1" applyFont="1" applyFill="1" applyBorder="1" applyAlignment="1" applyProtection="1" quotePrefix="1">
      <alignment horizontal="right"/>
      <protection/>
    </xf>
    <xf numFmtId="40" fontId="28" fillId="0" borderId="1" xfId="21" applyNumberFormat="1" applyFont="1" applyFill="1" applyBorder="1" applyAlignment="1" applyProtection="1" quotePrefix="1">
      <alignment horizontal="right"/>
      <protection/>
    </xf>
    <xf numFmtId="40" fontId="28" fillId="8" borderId="21" xfId="21" applyNumberFormat="1" applyFont="1" applyFill="1" applyBorder="1" applyAlignment="1" applyProtection="1" quotePrefix="1">
      <alignment horizontal="right"/>
      <protection locked="0"/>
    </xf>
    <xf numFmtId="40" fontId="28" fillId="8" borderId="1" xfId="21" applyNumberFormat="1" applyFont="1" applyFill="1" applyBorder="1" applyAlignment="1" applyProtection="1" quotePrefix="1">
      <alignment horizontal="right"/>
      <protection locked="0"/>
    </xf>
    <xf numFmtId="49" fontId="0" fillId="8" borderId="1" xfId="0" applyNumberFormat="1" applyFill="1" applyBorder="1" applyAlignment="1" applyProtection="1">
      <alignment horizontal="left" vertical="top" wrapText="1"/>
      <protection locked="0"/>
    </xf>
    <xf numFmtId="0" fontId="0" fillId="20" borderId="11" xfId="0" applyFont="1" applyFill="1" applyBorder="1" applyAlignment="1" applyProtection="1">
      <alignment vertical="top"/>
      <protection locked="0"/>
    </xf>
    <xf numFmtId="3" fontId="0" fillId="20" borderId="11" xfId="0" applyNumberFormat="1" applyFont="1" applyFill="1" applyBorder="1" applyAlignment="1" applyProtection="1">
      <alignment vertical="top"/>
      <protection locked="0"/>
    </xf>
    <xf numFmtId="0" fontId="0" fillId="20" borderId="21" xfId="0" applyFont="1" applyFill="1" applyBorder="1" applyAlignment="1" applyProtection="1">
      <alignment vertical="top"/>
      <protection locked="0"/>
    </xf>
    <xf numFmtId="0" fontId="0" fillId="20" borderId="17" xfId="0" applyFont="1" applyFill="1" applyBorder="1" applyAlignment="1" applyProtection="1">
      <alignment vertical="top"/>
      <protection locked="0"/>
    </xf>
    <xf numFmtId="3" fontId="0" fillId="20" borderId="17" xfId="0" applyNumberFormat="1" applyFont="1" applyFill="1" applyBorder="1" applyAlignment="1" applyProtection="1">
      <alignment vertical="top"/>
      <protection locked="0"/>
    </xf>
    <xf numFmtId="0" fontId="0" fillId="20" borderId="1" xfId="0" applyFont="1" applyFill="1" applyBorder="1" applyAlignment="1" applyProtection="1">
      <alignment vertical="top"/>
      <protection locked="0"/>
    </xf>
    <xf numFmtId="38" fontId="28" fillId="8" borderId="21" xfId="21" applyNumberFormat="1" applyFont="1" applyFill="1" applyBorder="1" applyAlignment="1" applyProtection="1" quotePrefix="1">
      <alignment horizontal="right"/>
      <protection locked="0"/>
    </xf>
    <xf numFmtId="182" fontId="28" fillId="8" borderId="1" xfId="21" applyNumberFormat="1" applyFont="1" applyFill="1" applyBorder="1" applyAlignment="1" applyProtection="1" quotePrefix="1">
      <alignment horizontal="right"/>
      <protection locked="0"/>
    </xf>
    <xf numFmtId="0" fontId="17" fillId="0" borderId="50" xfId="20" applyBorder="1" applyAlignment="1" applyProtection="1">
      <alignment horizontal="left"/>
      <protection locked="0"/>
    </xf>
    <xf numFmtId="0" fontId="0" fillId="0" borderId="50" xfId="0" applyBorder="1" applyAlignment="1" applyProtection="1">
      <alignment/>
      <protection locked="0"/>
    </xf>
    <xf numFmtId="0" fontId="17" fillId="0" borderId="51" xfId="20" applyBorder="1" applyAlignment="1" applyProtection="1">
      <alignment horizontal="left"/>
      <protection locked="0"/>
    </xf>
    <xf numFmtId="0" fontId="17" fillId="0" borderId="50" xfId="20" applyBorder="1" applyAlignment="1" applyProtection="1">
      <alignment horizontal="left" vertical="center" wrapText="1"/>
      <protection locked="0"/>
    </xf>
    <xf numFmtId="0" fontId="17" fillId="0" borderId="52" xfId="20" applyBorder="1" applyAlignment="1" applyProtection="1">
      <alignment horizontal="left"/>
      <protection locked="0"/>
    </xf>
    <xf numFmtId="0" fontId="17" fillId="0" borderId="13" xfId="20" applyBorder="1" applyAlignment="1" applyProtection="1">
      <alignment horizontal="left"/>
      <protection locked="0"/>
    </xf>
    <xf numFmtId="0" fontId="17" fillId="0" borderId="50" xfId="20" applyFill="1" applyBorder="1" applyAlignment="1" applyProtection="1">
      <alignment horizontal="left"/>
      <protection locked="0"/>
    </xf>
    <xf numFmtId="0" fontId="0" fillId="0" borderId="17" xfId="0" applyBorder="1" applyAlignment="1" applyProtection="1">
      <alignment/>
      <protection locked="0"/>
    </xf>
    <xf numFmtId="0" fontId="0" fillId="16" borderId="17" xfId="0" applyFill="1" applyBorder="1" applyAlignment="1" applyProtection="1">
      <alignment/>
      <protection locked="0"/>
    </xf>
    <xf numFmtId="0" fontId="0" fillId="1" borderId="17" xfId="0" applyFill="1" applyBorder="1" applyAlignment="1" applyProtection="1">
      <alignment/>
      <protection locked="0"/>
    </xf>
    <xf numFmtId="0" fontId="0" fillId="0" borderId="17" xfId="0" applyBorder="1" applyAlignment="1" applyProtection="1">
      <alignment horizontal="center"/>
      <protection locked="0"/>
    </xf>
    <xf numFmtId="0" fontId="39" fillId="0" borderId="17" xfId="20" applyFont="1" applyBorder="1" applyAlignment="1" applyProtection="1">
      <alignment horizontal="center"/>
      <protection locked="0"/>
    </xf>
    <xf numFmtId="0" fontId="29" fillId="0" borderId="8" xfId="0" applyFont="1" applyFill="1" applyBorder="1" applyAlignment="1">
      <alignment horizontal="right" vertical="center"/>
    </xf>
    <xf numFmtId="0" fontId="0" fillId="0" borderId="13" xfId="0" applyBorder="1"/>
    <xf numFmtId="0" fontId="0" fillId="0" borderId="13" xfId="0" applyBorder="1" applyAlignment="1">
      <alignment/>
    </xf>
    <xf numFmtId="0" fontId="0" fillId="0" borderId="0" xfId="0" applyBorder="1" applyAlignment="1">
      <alignment/>
    </xf>
    <xf numFmtId="0" fontId="0" fillId="0" borderId="16" xfId="0" applyBorder="1" applyAlignment="1">
      <alignment/>
    </xf>
    <xf numFmtId="0" fontId="0" fillId="0" borderId="17" xfId="0" applyFont="1" applyBorder="1"/>
    <xf numFmtId="0" fontId="4" fillId="0" borderId="8" xfId="0" applyFont="1" applyBorder="1" applyAlignment="1">
      <alignment horizontal="left"/>
    </xf>
    <xf numFmtId="0" fontId="4" fillId="0" borderId="7" xfId="0" applyFont="1" applyBorder="1" applyAlignment="1">
      <alignment horizontal="left"/>
    </xf>
    <xf numFmtId="38" fontId="0" fillId="8" borderId="21" xfId="0" applyNumberFormat="1" applyFill="1" applyBorder="1" applyProtection="1">
      <protection locked="0"/>
    </xf>
    <xf numFmtId="38" fontId="28" fillId="0" borderId="11" xfId="0" applyNumberFormat="1" applyFont="1" applyBorder="1"/>
    <xf numFmtId="38" fontId="17" fillId="0" borderId="21" xfId="20" applyNumberFormat="1" applyBorder="1"/>
    <xf numFmtId="38" fontId="28" fillId="8" borderId="11" xfId="0" applyNumberFormat="1" applyFont="1" applyFill="1" applyBorder="1" applyProtection="1">
      <protection locked="0"/>
    </xf>
    <xf numFmtId="38" fontId="28" fillId="8" borderId="21" xfId="0" applyNumberFormat="1" applyFont="1" applyFill="1" applyBorder="1" applyProtection="1">
      <protection locked="0"/>
    </xf>
    <xf numFmtId="38" fontId="28" fillId="2" borderId="11" xfId="0" applyNumberFormat="1" applyFont="1" applyFill="1" applyBorder="1"/>
    <xf numFmtId="38" fontId="17" fillId="2" borderId="21" xfId="20" applyNumberFormat="1" applyFill="1" applyBorder="1"/>
    <xf numFmtId="0" fontId="0" fillId="3" borderId="8" xfId="0" applyFill="1" applyBorder="1"/>
    <xf numFmtId="0" fontId="0" fillId="3" borderId="16" xfId="0" applyFill="1" applyBorder="1"/>
    <xf numFmtId="0" fontId="4" fillId="3" borderId="16" xfId="0" applyFont="1" applyFill="1" applyBorder="1" applyAlignment="1">
      <alignment horizontal="left"/>
    </xf>
    <xf numFmtId="0" fontId="0" fillId="3" borderId="23" xfId="0" applyFill="1" applyBorder="1" applyAlignment="1">
      <alignment/>
    </xf>
    <xf numFmtId="0" fontId="8" fillId="0" borderId="23" xfId="0" applyFont="1" applyBorder="1" applyAlignment="1">
      <alignment/>
    </xf>
    <xf numFmtId="0" fontId="0" fillId="0" borderId="0" xfId="0" applyBorder="1"/>
    <xf numFmtId="0" fontId="10" fillId="0" borderId="0" xfId="0" applyFont="1" applyBorder="1" applyAlignment="1">
      <alignment horizontal="left"/>
    </xf>
    <xf numFmtId="0" fontId="10" fillId="0" borderId="16" xfId="0" applyFont="1" applyBorder="1" applyAlignment="1">
      <alignment horizontal="left"/>
    </xf>
    <xf numFmtId="0" fontId="10" fillId="0" borderId="0" xfId="0" applyFont="1" applyFill="1" applyBorder="1" applyAlignment="1">
      <alignment horizontal="left"/>
    </xf>
    <xf numFmtId="0" fontId="28" fillId="0" borderId="13" xfId="0" applyFont="1" applyBorder="1"/>
    <xf numFmtId="0" fontId="28" fillId="0" borderId="0" xfId="0" applyFont="1" applyBorder="1"/>
    <xf numFmtId="0" fontId="28" fillId="0" borderId="16" xfId="0" applyFont="1" applyBorder="1"/>
    <xf numFmtId="0" fontId="28" fillId="0" borderId="0" xfId="0" applyFont="1" applyBorder="1" applyAlignment="1">
      <alignment vertical="center"/>
    </xf>
    <xf numFmtId="0" fontId="28" fillId="0" borderId="2" xfId="0" applyFont="1" applyBorder="1"/>
    <xf numFmtId="0" fontId="28" fillId="0" borderId="17" xfId="0" applyFont="1" applyFill="1" applyBorder="1" applyAlignment="1">
      <alignment/>
    </xf>
    <xf numFmtId="0" fontId="28" fillId="0" borderId="16" xfId="0" applyFont="1" applyBorder="1" applyAlignment="1" applyProtection="1">
      <alignment/>
      <protection/>
    </xf>
    <xf numFmtId="168" fontId="28" fillId="0" borderId="0" xfId="25" applyFont="1" applyBorder="1" applyAlignment="1">
      <alignment horizontal="left" wrapText="1"/>
      <protection/>
    </xf>
    <xf numFmtId="168" fontId="28" fillId="0" borderId="0" xfId="25" applyFont="1" applyBorder="1" applyAlignment="1">
      <alignment horizontal="left" vertical="center" wrapText="1"/>
      <protection/>
    </xf>
    <xf numFmtId="168" fontId="10" fillId="0" borderId="22" xfId="25" applyFont="1" applyBorder="1" applyAlignment="1">
      <alignment/>
      <protection/>
    </xf>
    <xf numFmtId="168" fontId="28" fillId="0" borderId="21" xfId="25" applyFont="1" applyBorder="1" applyAlignment="1">
      <alignment horizontal="center" vertical="center" wrapText="1"/>
      <protection/>
    </xf>
    <xf numFmtId="38" fontId="92" fillId="0" borderId="11" xfId="20" applyNumberFormat="1" applyFont="1" applyFill="1" applyBorder="1"/>
    <xf numFmtId="0" fontId="28" fillId="0" borderId="1" xfId="0" applyFont="1" applyFill="1" applyBorder="1"/>
    <xf numFmtId="38" fontId="92" fillId="0" borderId="17" xfId="20" applyNumberFormat="1" applyFont="1" applyBorder="1"/>
    <xf numFmtId="0" fontId="92" fillId="0" borderId="51" xfId="20" applyFont="1" applyFill="1" applyBorder="1" applyAlignment="1" applyProtection="1">
      <alignment horizontal="left"/>
      <protection locked="0"/>
    </xf>
    <xf numFmtId="0" fontId="28" fillId="0" borderId="28" xfId="0" applyFont="1" applyFill="1" applyBorder="1" applyAlignment="1" applyProtection="1">
      <alignment horizontal="center"/>
      <protection hidden="1"/>
    </xf>
    <xf numFmtId="49" fontId="0" fillId="8" borderId="6" xfId="0" applyNumberFormat="1" applyFill="1" applyBorder="1" applyAlignment="1" applyProtection="1">
      <alignment horizontal="left" vertical="top" wrapText="1"/>
      <protection locked="0"/>
    </xf>
    <xf numFmtId="49" fontId="0" fillId="8" borderId="18" xfId="0" applyNumberFormat="1" applyFill="1" applyBorder="1" applyAlignment="1" applyProtection="1">
      <alignment horizontal="left" vertical="top" wrapText="1"/>
      <protection locked="0"/>
    </xf>
    <xf numFmtId="38" fontId="95" fillId="0" borderId="17" xfId="20" applyNumberFormat="1" applyFont="1" applyFill="1" applyBorder="1" applyAlignment="1" applyProtection="1">
      <alignment horizontal="right" wrapText="1"/>
      <protection/>
    </xf>
    <xf numFmtId="0" fontId="0" fillId="0" borderId="0" xfId="0" applyFill="1"/>
    <xf numFmtId="38" fontId="13" fillId="0" borderId="21" xfId="20" applyNumberFormat="1" applyFont="1" applyFill="1" applyBorder="1"/>
    <xf numFmtId="0" fontId="97" fillId="0" borderId="0" xfId="0" applyFont="1" applyBorder="1"/>
    <xf numFmtId="0" fontId="23" fillId="0" borderId="0" xfId="0" applyFont="1" applyFill="1" applyBorder="1" applyAlignment="1">
      <alignment/>
    </xf>
    <xf numFmtId="0" fontId="28" fillId="0" borderId="0" xfId="0" applyFont="1" applyFill="1" applyBorder="1" applyAlignment="1">
      <alignment vertical="center"/>
    </xf>
    <xf numFmtId="0" fontId="92" fillId="0" borderId="17" xfId="20" applyFont="1" applyFill="1" applyBorder="1" applyAlignment="1">
      <alignment/>
    </xf>
    <xf numFmtId="0" fontId="23" fillId="0" borderId="0" xfId="0" applyFont="1" applyBorder="1" applyAlignment="1">
      <alignment/>
    </xf>
    <xf numFmtId="0" fontId="28" fillId="0" borderId="0" xfId="0" applyFont="1" applyBorder="1" applyAlignment="1" quotePrefix="1">
      <alignment horizontal="center" vertical="center"/>
    </xf>
    <xf numFmtId="0" fontId="28" fillId="0" borderId="16" xfId="0" applyFont="1" applyBorder="1" applyAlignment="1" quotePrefix="1">
      <alignment horizontal="center" vertical="center"/>
    </xf>
    <xf numFmtId="0" fontId="28" fillId="0" borderId="0" xfId="0" applyFont="1" applyBorder="1" applyAlignment="1" quotePrefix="1">
      <alignment horizontal="center"/>
    </xf>
    <xf numFmtId="0" fontId="92" fillId="0" borderId="17" xfId="20" applyFont="1" applyFill="1" applyBorder="1" applyAlignment="1" quotePrefix="1">
      <alignment horizontal="right"/>
    </xf>
    <xf numFmtId="0" fontId="28" fillId="0" borderId="16" xfId="0" applyFont="1" applyBorder="1" applyAlignment="1">
      <alignment horizontal="right" vertical="center"/>
    </xf>
    <xf numFmtId="0" fontId="92" fillId="0" borderId="0" xfId="20" applyFont="1" applyFill="1" applyBorder="1" applyAlignment="1" quotePrefix="1">
      <alignment horizontal="right"/>
    </xf>
    <xf numFmtId="0" fontId="92" fillId="0" borderId="17" xfId="20" applyFont="1" applyFill="1" applyBorder="1" applyAlignment="1">
      <alignment wrapText="1"/>
    </xf>
    <xf numFmtId="0" fontId="92" fillId="0" borderId="17" xfId="20" applyFont="1" applyBorder="1" applyAlignment="1">
      <alignment/>
    </xf>
    <xf numFmtId="0" fontId="92" fillId="0" borderId="17" xfId="20" applyFont="1" applyBorder="1" applyAlignment="1">
      <alignment wrapText="1"/>
    </xf>
    <xf numFmtId="0" fontId="92" fillId="0" borderId="0" xfId="20" applyFont="1" applyBorder="1" applyAlignment="1">
      <alignment/>
    </xf>
    <xf numFmtId="0" fontId="10" fillId="0" borderId="0" xfId="0" applyFont="1" applyBorder="1" applyAlignment="1">
      <alignment horizontal="left" indent="1"/>
    </xf>
    <xf numFmtId="0" fontId="10" fillId="0" borderId="16" xfId="0" applyFont="1" applyBorder="1" applyAlignment="1">
      <alignment horizontal="right" indent="1"/>
    </xf>
    <xf numFmtId="0" fontId="92" fillId="0" borderId="17" xfId="20" applyFont="1" applyBorder="1" applyAlignment="1">
      <alignment vertical="center"/>
    </xf>
    <xf numFmtId="0" fontId="92" fillId="0" borderId="0" xfId="20" applyFont="1" applyBorder="1" applyAlignment="1">
      <alignment vertical="center"/>
    </xf>
    <xf numFmtId="0" fontId="28" fillId="0" borderId="13" xfId="0" applyFont="1" applyFill="1" applyBorder="1" applyAlignment="1">
      <alignment/>
    </xf>
    <xf numFmtId="38" fontId="28" fillId="0" borderId="1" xfId="0" applyNumberFormat="1" applyFont="1" applyBorder="1" applyAlignment="1" applyProtection="1">
      <alignment horizontal="right" vertical="center"/>
      <protection/>
    </xf>
    <xf numFmtId="38" fontId="28" fillId="19" borderId="21" xfId="0" applyNumberFormat="1" applyFont="1" applyFill="1" applyBorder="1" applyAlignment="1" applyProtection="1">
      <alignment vertical="center"/>
      <protection locked="0"/>
    </xf>
    <xf numFmtId="38" fontId="28" fillId="19" borderId="1" xfId="0" applyNumberFormat="1" applyFont="1" applyFill="1" applyBorder="1" applyAlignment="1" applyProtection="1">
      <alignment horizontal="right" vertical="center"/>
      <protection locked="0"/>
    </xf>
    <xf numFmtId="0" fontId="28" fillId="0" borderId="17" xfId="0" applyFont="1" applyFill="1" applyBorder="1" applyAlignment="1">
      <alignment vertical="center"/>
    </xf>
    <xf numFmtId="0" fontId="10" fillId="0" borderId="0" xfId="0" applyFont="1" applyBorder="1" applyAlignment="1">
      <alignment vertical="center"/>
    </xf>
    <xf numFmtId="0" fontId="10" fillId="0" borderId="16" xfId="0" applyFont="1" applyBorder="1" applyAlignment="1">
      <alignment/>
    </xf>
    <xf numFmtId="38" fontId="28" fillId="2" borderId="1" xfId="0" applyNumberFormat="1" applyFont="1" applyFill="1" applyBorder="1" applyAlignment="1" applyProtection="1">
      <alignment horizontal="right" vertical="center"/>
      <protection/>
    </xf>
    <xf numFmtId="38" fontId="28" fillId="19" borderId="1" xfId="0" applyNumberFormat="1" applyFont="1" applyFill="1" applyBorder="1" applyAlignment="1" applyProtection="1">
      <alignment vertical="center"/>
      <protection locked="0"/>
    </xf>
    <xf numFmtId="38" fontId="28" fillId="0" borderId="1" xfId="0" applyNumberFormat="1" applyFont="1" applyBorder="1" applyAlignment="1">
      <alignment horizontal="right" vertical="center"/>
    </xf>
    <xf numFmtId="38" fontId="28" fillId="19" borderId="21" xfId="0" applyNumberFormat="1" applyFont="1" applyFill="1" applyBorder="1" applyAlignment="1" applyProtection="1">
      <alignment horizontal="right" vertical="center"/>
      <protection locked="0"/>
    </xf>
    <xf numFmtId="38" fontId="28" fillId="0" borderId="1" xfId="0" applyNumberFormat="1" applyFont="1" applyFill="1" applyBorder="1" applyAlignment="1">
      <alignment horizontal="right" vertical="center"/>
    </xf>
    <xf numFmtId="38" fontId="28" fillId="0" borderId="16" xfId="0" applyNumberFormat="1" applyFont="1" applyBorder="1" applyAlignment="1">
      <alignment horizontal="right" vertical="center"/>
    </xf>
    <xf numFmtId="38" fontId="28" fillId="0" borderId="1" xfId="0" applyNumberFormat="1" applyFont="1" applyBorder="1" applyAlignment="1">
      <alignment vertical="center"/>
    </xf>
    <xf numFmtId="0" fontId="28" fillId="0" borderId="0" xfId="0" applyFont="1" applyBorder="1" applyAlignment="1">
      <alignment horizontal="right" vertical="center"/>
    </xf>
    <xf numFmtId="49" fontId="28" fillId="0" borderId="6" xfId="0" applyNumberFormat="1" applyFont="1" applyBorder="1" applyAlignment="1" applyProtection="1" quotePrefix="1">
      <alignment horizontal="center" vertical="center" wrapText="1" shrinkToFit="1"/>
      <protection/>
    </xf>
    <xf numFmtId="0" fontId="28" fillId="0" borderId="16" xfId="0" applyFont="1" applyBorder="1" applyAlignment="1" applyProtection="1">
      <alignment horizontal="right" vertical="center" wrapText="1" shrinkToFit="1"/>
      <protection/>
    </xf>
    <xf numFmtId="0" fontId="10" fillId="0" borderId="16" xfId="0" applyFont="1" applyFill="1" applyBorder="1" applyAlignment="1" applyProtection="1">
      <alignment wrapText="1"/>
      <protection/>
    </xf>
    <xf numFmtId="38" fontId="92" fillId="0" borderId="16" xfId="20" applyNumberFormat="1" applyFont="1" applyFill="1" applyBorder="1" applyAlignment="1" applyProtection="1">
      <alignment horizontal="right"/>
      <protection/>
    </xf>
    <xf numFmtId="0" fontId="10" fillId="0" borderId="16" xfId="0" applyFont="1" applyFill="1" applyBorder="1" applyAlignment="1" applyProtection="1">
      <alignment/>
      <protection/>
    </xf>
    <xf numFmtId="0" fontId="28" fillId="0" borderId="16" xfId="0" applyFont="1" applyBorder="1" applyAlignment="1" applyProtection="1" quotePrefix="1">
      <alignment vertical="center" wrapText="1"/>
      <protection/>
    </xf>
    <xf numFmtId="0" fontId="28" fillId="0" borderId="16" xfId="0" applyFont="1" applyFill="1" applyBorder="1" applyAlignment="1" applyProtection="1" quotePrefix="1">
      <alignment vertical="center"/>
      <protection/>
    </xf>
    <xf numFmtId="172" fontId="98" fillId="0" borderId="16" xfId="20" applyNumberFormat="1" applyFont="1" applyFill="1" applyBorder="1" applyProtection="1">
      <protection/>
    </xf>
    <xf numFmtId="38" fontId="92" fillId="0" borderId="16" xfId="20" applyNumberFormat="1" applyFont="1" applyBorder="1" applyAlignment="1" applyProtection="1">
      <alignment horizontal="right"/>
      <protection/>
    </xf>
    <xf numFmtId="0" fontId="28" fillId="0" borderId="16" xfId="0" applyFont="1" applyFill="1" applyBorder="1" applyAlignment="1" applyProtection="1">
      <alignment/>
      <protection/>
    </xf>
    <xf numFmtId="0" fontId="10" fillId="0" borderId="16" xfId="0" applyFont="1" applyBorder="1" applyAlignment="1" applyProtection="1">
      <alignment horizontal="center"/>
      <protection/>
    </xf>
    <xf numFmtId="0" fontId="28" fillId="0" borderId="16" xfId="0" applyFont="1" applyBorder="1" applyProtection="1">
      <protection/>
    </xf>
    <xf numFmtId="3" fontId="28" fillId="0" borderId="0" xfId="0" applyNumberFormat="1" applyFont="1" applyBorder="1" applyProtection="1">
      <protection/>
    </xf>
    <xf numFmtId="0" fontId="28" fillId="0" borderId="0" xfId="0" applyFont="1" applyBorder="1" applyProtection="1">
      <protection/>
    </xf>
    <xf numFmtId="49" fontId="28" fillId="0" borderId="18" xfId="0" applyNumberFormat="1" applyFont="1" applyBorder="1" applyAlignment="1">
      <alignment horizontal="center" vertical="center" wrapText="1" shrinkToFit="1"/>
    </xf>
    <xf numFmtId="49" fontId="28" fillId="2" borderId="18" xfId="0" applyNumberFormat="1" applyFont="1" applyFill="1" applyBorder="1" applyAlignment="1">
      <alignment horizontal="center" vertical="center"/>
    </xf>
    <xf numFmtId="38" fontId="92" fillId="16" borderId="11" xfId="20" applyNumberFormat="1" applyFont="1" applyFill="1" applyBorder="1" applyProtection="1">
      <protection/>
    </xf>
    <xf numFmtId="0" fontId="28" fillId="0" borderId="1"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21" xfId="0" applyFont="1" applyBorder="1" applyAlignment="1" applyProtection="1">
      <alignment horizontal="center" vertical="center" wrapText="1"/>
      <protection hidden="1"/>
    </xf>
    <xf numFmtId="49" fontId="28" fillId="0" borderId="6" xfId="0" applyNumberFormat="1" applyFont="1" applyBorder="1" applyAlignment="1">
      <alignment horizontal="center" vertical="center"/>
    </xf>
    <xf numFmtId="38" fontId="28" fillId="8" borderId="17" xfId="0" applyNumberFormat="1" applyFont="1" applyFill="1" applyBorder="1" applyProtection="1">
      <protection locked="0"/>
    </xf>
    <xf numFmtId="38" fontId="92" fillId="2" borderId="17" xfId="20" applyNumberFormat="1" applyFont="1" applyFill="1" applyBorder="1"/>
    <xf numFmtId="38" fontId="92" fillId="0" borderId="11" xfId="20" applyNumberFormat="1" applyFont="1" applyBorder="1"/>
    <xf numFmtId="0" fontId="28" fillId="0" borderId="17" xfId="0" applyFont="1" applyBorder="1" applyAlignment="1">
      <alignment horizontal="center" vertical="center" wrapText="1"/>
    </xf>
    <xf numFmtId="0" fontId="10" fillId="0" borderId="2" xfId="0" applyFont="1" applyBorder="1" applyAlignment="1">
      <alignment horizontal="left"/>
    </xf>
    <xf numFmtId="38" fontId="28" fillId="0" borderId="21" xfId="0" applyNumberFormat="1" applyFont="1" applyBorder="1"/>
    <xf numFmtId="38" fontId="92" fillId="0" borderId="17" xfId="20" applyNumberFormat="1" applyFont="1" applyBorder="1" applyAlignment="1">
      <alignment/>
    </xf>
    <xf numFmtId="38" fontId="92" fillId="0" borderId="1" xfId="20" applyNumberFormat="1" applyFont="1" applyBorder="1"/>
    <xf numFmtId="0" fontId="10" fillId="0" borderId="1" xfId="0" applyFont="1" applyBorder="1" applyAlignment="1">
      <alignment wrapText="1"/>
    </xf>
    <xf numFmtId="0" fontId="28" fillId="0" borderId="17" xfId="0" applyFont="1" applyBorder="1" applyAlignment="1">
      <alignment horizontal="right" wrapText="1"/>
    </xf>
    <xf numFmtId="38" fontId="92" fillId="2" borderId="1" xfId="20" applyNumberFormat="1" applyFont="1" applyFill="1" applyBorder="1" applyAlignment="1">
      <alignment horizontal="right"/>
    </xf>
    <xf numFmtId="38" fontId="92" fillId="2" borderId="17" xfId="20" applyNumberFormat="1" applyFont="1" applyFill="1" applyBorder="1" applyAlignment="1">
      <alignment/>
    </xf>
    <xf numFmtId="38" fontId="28" fillId="8" borderId="11" xfId="24" applyNumberFormat="1" applyFont="1" applyFill="1" applyBorder="1" applyProtection="1">
      <protection locked="0"/>
    </xf>
    <xf numFmtId="38" fontId="28" fillId="0" borderId="21" xfId="24" applyNumberFormat="1" applyFont="1" applyFill="1" applyBorder="1" applyAlignment="1">
      <alignment/>
    </xf>
    <xf numFmtId="38" fontId="28" fillId="9" borderId="8" xfId="24" applyNumberFormat="1" applyFont="1" applyFill="1" applyBorder="1" applyProtection="1">
      <protection/>
    </xf>
    <xf numFmtId="38" fontId="28" fillId="9" borderId="16" xfId="24" applyNumberFormat="1" applyFont="1" applyFill="1" applyBorder="1" applyProtection="1">
      <protection/>
    </xf>
    <xf numFmtId="38" fontId="28" fillId="0" borderId="17" xfId="24" applyNumberFormat="1" applyFont="1" applyFill="1" applyBorder="1" applyProtection="1">
      <protection/>
    </xf>
    <xf numFmtId="38" fontId="28" fillId="0" borderId="17" xfId="24" applyNumberFormat="1" applyFont="1" applyFill="1" applyBorder="1" applyAlignment="1" applyProtection="1">
      <alignment/>
      <protection/>
    </xf>
    <xf numFmtId="38" fontId="28" fillId="8" borderId="1" xfId="24" applyNumberFormat="1" applyFont="1" applyFill="1" applyBorder="1" applyProtection="1">
      <protection locked="0"/>
    </xf>
    <xf numFmtId="38" fontId="28" fillId="9" borderId="8" xfId="24" applyNumberFormat="1" applyFont="1" applyFill="1" applyBorder="1" applyAlignment="1" applyProtection="1">
      <alignment/>
      <protection/>
    </xf>
    <xf numFmtId="169" fontId="28" fillId="9" borderId="16" xfId="24" applyNumberFormat="1" applyFont="1" applyFill="1" applyBorder="1" applyAlignment="1" applyProtection="1">
      <alignment/>
      <protection/>
    </xf>
    <xf numFmtId="38" fontId="28" fillId="9" borderId="16" xfId="24" applyNumberFormat="1" applyFont="1" applyFill="1" applyBorder="1" applyAlignment="1" applyProtection="1">
      <alignment/>
      <protection/>
    </xf>
    <xf numFmtId="38" fontId="28" fillId="0" borderId="17" xfId="24" applyNumberFormat="1" applyFont="1" applyFill="1" applyBorder="1" applyAlignment="1">
      <alignment/>
    </xf>
    <xf numFmtId="169" fontId="28" fillId="9" borderId="8" xfId="24" applyNumberFormat="1" applyFont="1" applyFill="1" applyBorder="1" applyProtection="1">
      <protection/>
    </xf>
    <xf numFmtId="0" fontId="28" fillId="3" borderId="16" xfId="0" applyFont="1" applyFill="1" applyBorder="1" applyAlignment="1" applyProtection="1">
      <alignment vertical="center"/>
      <protection/>
    </xf>
    <xf numFmtId="169" fontId="28" fillId="9" borderId="16" xfId="24" applyNumberFormat="1" applyFont="1" applyFill="1" applyBorder="1" applyProtection="1">
      <protection/>
    </xf>
    <xf numFmtId="38" fontId="28" fillId="8" borderId="17" xfId="24" applyNumberFormat="1" applyFont="1" applyFill="1" applyBorder="1" applyProtection="1">
      <protection locked="0"/>
    </xf>
    <xf numFmtId="38" fontId="28" fillId="0" borderId="1" xfId="24" applyNumberFormat="1" applyFont="1" applyFill="1" applyBorder="1" applyAlignment="1">
      <alignment/>
    </xf>
    <xf numFmtId="169" fontId="28" fillId="9" borderId="23" xfId="24" applyNumberFormat="1" applyFont="1" applyFill="1" applyBorder="1" applyProtection="1">
      <protection/>
    </xf>
    <xf numFmtId="0" fontId="28" fillId="0" borderId="0" xfId="0" applyFont="1" applyBorder="1" applyAlignment="1">
      <alignment vertical="top" wrapText="1"/>
    </xf>
    <xf numFmtId="169" fontId="28" fillId="9" borderId="8" xfId="24" applyNumberFormat="1" applyFont="1" applyFill="1" applyBorder="1" applyAlignment="1" applyProtection="1">
      <alignment/>
      <protection/>
    </xf>
    <xf numFmtId="38" fontId="28" fillId="0" borderId="11" xfId="24" applyNumberFormat="1" applyFont="1" applyFill="1" applyBorder="1" applyAlignment="1">
      <alignment/>
    </xf>
    <xf numFmtId="38" fontId="28" fillId="8" borderId="21" xfId="24" applyNumberFormat="1" applyFont="1" applyFill="1" applyBorder="1" applyProtection="1">
      <protection locked="0"/>
    </xf>
    <xf numFmtId="0" fontId="28" fillId="6" borderId="0" xfId="0" applyFont="1" applyFill="1" applyBorder="1" applyAlignment="1">
      <alignment vertical="top" wrapText="1"/>
    </xf>
    <xf numFmtId="0" fontId="28" fillId="0" borderId="23" xfId="0" applyFont="1" applyBorder="1" applyAlignment="1">
      <alignment/>
    </xf>
    <xf numFmtId="38" fontId="92" fillId="0" borderId="17" xfId="20" applyNumberFormat="1" applyFont="1" applyFill="1" applyBorder="1" applyAlignment="1">
      <alignment/>
    </xf>
    <xf numFmtId="38" fontId="92" fillId="0" borderId="1" xfId="20" applyNumberFormat="1" applyFont="1" applyFill="1" applyBorder="1" applyAlignment="1">
      <alignment/>
    </xf>
    <xf numFmtId="38" fontId="28" fillId="0" borderId="0" xfId="0" applyNumberFormat="1" applyFont="1" applyBorder="1"/>
    <xf numFmtId="0" fontId="28" fillId="0" borderId="11" xfId="0" applyFont="1" applyBorder="1" applyAlignment="1">
      <alignment wrapText="1"/>
    </xf>
    <xf numFmtId="0" fontId="28" fillId="6" borderId="8" xfId="0" applyFont="1" applyFill="1" applyBorder="1" applyAlignment="1">
      <alignment wrapText="1"/>
    </xf>
    <xf numFmtId="0" fontId="28" fillId="6" borderId="23" xfId="0" applyFont="1" applyFill="1" applyBorder="1" applyAlignment="1">
      <alignment wrapText="1"/>
    </xf>
    <xf numFmtId="0" fontId="10" fillId="0" borderId="1" xfId="0" applyFont="1" applyBorder="1" applyAlignment="1">
      <alignment horizontal="left"/>
    </xf>
    <xf numFmtId="0" fontId="10" fillId="6" borderId="0" xfId="0" applyFont="1" applyFill="1" applyBorder="1" applyAlignment="1">
      <alignment horizontal="left"/>
    </xf>
    <xf numFmtId="49" fontId="28" fillId="0" borderId="17" xfId="0" applyNumberFormat="1" applyFont="1" applyBorder="1" applyAlignment="1">
      <alignment horizontal="right" wrapText="1"/>
    </xf>
    <xf numFmtId="38" fontId="92" fillId="0" borderId="17" xfId="20" applyNumberFormat="1" applyFont="1" applyFill="1" applyBorder="1"/>
    <xf numFmtId="38" fontId="92" fillId="0" borderId="1" xfId="20" applyNumberFormat="1" applyFont="1" applyFill="1" applyBorder="1"/>
    <xf numFmtId="0" fontId="10" fillId="0" borderId="0" xfId="0" applyFont="1" applyBorder="1" applyAlignment="1">
      <alignment horizontal="left" vertical="top" wrapText="1"/>
    </xf>
    <xf numFmtId="0" fontId="10" fillId="6" borderId="0" xfId="0" applyFont="1" applyFill="1" applyBorder="1" applyAlignment="1">
      <alignment vertical="top" wrapText="1"/>
    </xf>
    <xf numFmtId="0" fontId="38" fillId="0" borderId="9" xfId="71" applyFont="1" applyBorder="1" applyAlignment="1">
      <alignment wrapText="1"/>
      <protection/>
    </xf>
    <xf numFmtId="49" fontId="68" fillId="0" borderId="17" xfId="71" applyNumberFormat="1" applyFont="1" applyBorder="1" applyAlignment="1" quotePrefix="1">
      <alignment horizontal="right" wrapText="1"/>
      <protection/>
    </xf>
    <xf numFmtId="0" fontId="68" fillId="0" borderId="0" xfId="71" applyFont="1" applyBorder="1">
      <alignment/>
      <protection/>
    </xf>
    <xf numFmtId="0" fontId="38" fillId="0" borderId="0" xfId="71" applyFont="1" applyFill="1" applyBorder="1" applyAlignment="1" applyProtection="1">
      <alignment wrapText="1"/>
      <protection/>
    </xf>
    <xf numFmtId="49" fontId="68" fillId="0" borderId="0" xfId="71" applyNumberFormat="1" applyFont="1" applyFill="1" applyBorder="1" applyAlignment="1" applyProtection="1" quotePrefix="1">
      <alignment horizontal="right" wrapText="1"/>
      <protection/>
    </xf>
    <xf numFmtId="38" fontId="92" fillId="0" borderId="17" xfId="20" applyNumberFormat="1" applyFont="1" applyBorder="1" quotePrefix="1"/>
    <xf numFmtId="173" fontId="92" fillId="0" borderId="17" xfId="20" applyNumberFormat="1" applyFont="1" applyFill="1" applyBorder="1" applyProtection="1">
      <protection/>
    </xf>
    <xf numFmtId="0" fontId="68" fillId="0" borderId="6" xfId="100" applyFont="1" applyBorder="1" applyAlignment="1" quotePrefix="1">
      <alignment horizontal="center"/>
      <protection/>
    </xf>
    <xf numFmtId="38" fontId="68" fillId="0" borderId="36" xfId="100" applyNumberFormat="1" applyFont="1" applyBorder="1">
      <alignment/>
      <protection/>
    </xf>
    <xf numFmtId="38" fontId="92" fillId="0" borderId="53" xfId="20" applyNumberFormat="1" applyFont="1" applyBorder="1"/>
    <xf numFmtId="38" fontId="92" fillId="0" borderId="54" xfId="20" applyNumberFormat="1" applyFont="1" applyBorder="1"/>
    <xf numFmtId="177" fontId="38" fillId="0" borderId="16" xfId="100" applyNumberFormat="1" applyFont="1" applyBorder="1">
      <alignment/>
      <protection/>
    </xf>
    <xf numFmtId="0" fontId="68" fillId="0" borderId="0" xfId="100" applyFont="1" applyBorder="1">
      <alignment/>
      <protection/>
    </xf>
    <xf numFmtId="38" fontId="92" fillId="2" borderId="1" xfId="20" applyNumberFormat="1" applyFont="1" applyFill="1" applyBorder="1"/>
    <xf numFmtId="3" fontId="92" fillId="0" borderId="1" xfId="20" applyNumberFormat="1" applyFont="1" applyBorder="1"/>
    <xf numFmtId="1" fontId="28" fillId="0" borderId="1" xfId="0" applyNumberFormat="1" applyFont="1" applyBorder="1"/>
    <xf numFmtId="0" fontId="10" fillId="2" borderId="23" xfId="0" applyFont="1" applyFill="1" applyBorder="1"/>
    <xf numFmtId="0" fontId="28" fillId="9" borderId="9" xfId="0" applyFont="1" applyFill="1" applyBorder="1"/>
    <xf numFmtId="10" fontId="28" fillId="9" borderId="22" xfId="0" applyNumberFormat="1" applyFont="1" applyFill="1" applyBorder="1"/>
    <xf numFmtId="0" fontId="28" fillId="9" borderId="22" xfId="0" applyFont="1" applyFill="1" applyBorder="1"/>
    <xf numFmtId="3" fontId="28" fillId="2" borderId="17" xfId="0" applyNumberFormat="1" applyFont="1" applyFill="1" applyBorder="1"/>
    <xf numFmtId="0" fontId="28" fillId="2" borderId="0" xfId="0" applyFont="1" applyFill="1" applyBorder="1"/>
    <xf numFmtId="0" fontId="51" fillId="0" borderId="0" xfId="71" applyBorder="1">
      <alignment/>
      <protection/>
    </xf>
    <xf numFmtId="0" fontId="17" fillId="0" borderId="17" xfId="20" applyBorder="1" applyAlignment="1">
      <alignment/>
    </xf>
    <xf numFmtId="38" fontId="17" fillId="2" borderId="17" xfId="20" applyNumberFormat="1" applyFill="1" applyBorder="1" applyAlignment="1">
      <alignment horizontal="right"/>
    </xf>
    <xf numFmtId="38" fontId="17" fillId="0" borderId="17" xfId="20" applyNumberFormat="1" applyBorder="1" applyAlignment="1">
      <alignment horizontal="right"/>
    </xf>
    <xf numFmtId="3" fontId="17" fillId="2" borderId="17" xfId="20" applyNumberFormat="1" applyFill="1" applyBorder="1"/>
    <xf numFmtId="3" fontId="17" fillId="2" borderId="1" xfId="20" applyNumberFormat="1" applyFill="1" applyBorder="1"/>
    <xf numFmtId="0" fontId="0" fillId="0" borderId="0" xfId="0" applyFill="1" applyBorder="1"/>
    <xf numFmtId="38" fontId="17" fillId="16" borderId="11" xfId="20" applyNumberFormat="1" applyFill="1" applyBorder="1" applyProtection="1">
      <protection/>
    </xf>
    <xf numFmtId="38" fontId="17" fillId="2" borderId="11" xfId="20" applyNumberFormat="1" applyFill="1" applyBorder="1"/>
    <xf numFmtId="38" fontId="17" fillId="0" borderId="17" xfId="20" applyNumberFormat="1" applyBorder="1" applyAlignment="1">
      <alignment/>
    </xf>
    <xf numFmtId="38" fontId="17" fillId="0" borderId="21" xfId="20" applyNumberFormat="1" applyFill="1" applyBorder="1"/>
    <xf numFmtId="38" fontId="17" fillId="0" borderId="21" xfId="20" applyNumberFormat="1" applyFill="1" applyBorder="1" applyAlignment="1">
      <alignment/>
    </xf>
    <xf numFmtId="38" fontId="17" fillId="0" borderId="21" xfId="20" applyNumberFormat="1" applyFill="1" applyBorder="1" applyAlignment="1">
      <alignment vertical="center"/>
    </xf>
    <xf numFmtId="0" fontId="0" fillId="0" borderId="13" xfId="0" applyBorder="1" applyAlignment="1">
      <alignment/>
    </xf>
    <xf numFmtId="0" fontId="0" fillId="0" borderId="0" xfId="0" applyBorder="1" applyAlignment="1">
      <alignment/>
    </xf>
    <xf numFmtId="0" fontId="0" fillId="0" borderId="16" xfId="0" applyBorder="1" applyAlignment="1">
      <alignment/>
    </xf>
    <xf numFmtId="0" fontId="0" fillId="0" borderId="13" xfId="0" applyBorder="1"/>
    <xf numFmtId="0" fontId="0" fillId="0" borderId="0" xfId="0" applyBorder="1"/>
    <xf numFmtId="0" fontId="0" fillId="0" borderId="16" xfId="0" applyBorder="1"/>
    <xf numFmtId="0" fontId="10" fillId="0" borderId="0" xfId="0" applyFont="1" applyFill="1" applyBorder="1" applyAlignment="1">
      <alignment/>
    </xf>
    <xf numFmtId="0" fontId="4" fillId="0" borderId="0" xfId="0" applyFont="1" applyFill="1" applyBorder="1" applyAlignment="1">
      <alignment/>
    </xf>
    <xf numFmtId="0" fontId="3" fillId="0" borderId="0" xfId="0" applyFont="1" applyBorder="1" applyAlignment="1">
      <alignment/>
    </xf>
    <xf numFmtId="0" fontId="4" fillId="0" borderId="0" xfId="0" applyFont="1" applyBorder="1" applyAlignment="1">
      <alignment/>
    </xf>
    <xf numFmtId="0" fontId="4" fillId="0" borderId="16" xfId="0" applyFont="1" applyBorder="1" applyAlignment="1">
      <alignment/>
    </xf>
    <xf numFmtId="0" fontId="4" fillId="0" borderId="0" xfId="0" applyFont="1" applyBorder="1" applyAlignment="1">
      <alignment vertical="center"/>
    </xf>
    <xf numFmtId="0" fontId="28" fillId="0" borderId="0" xfId="0" applyFont="1" applyBorder="1"/>
    <xf numFmtId="6" fontId="23" fillId="0" borderId="13" xfId="0" applyNumberFormat="1" applyFont="1" applyBorder="1" applyAlignment="1" quotePrefix="1">
      <alignment horizontal="center" vertical="center"/>
    </xf>
    <xf numFmtId="6" fontId="23" fillId="0" borderId="0" xfId="0" applyNumberFormat="1" applyFont="1" applyBorder="1" applyAlignment="1" quotePrefix="1">
      <alignment horizontal="center" vertical="center"/>
    </xf>
    <xf numFmtId="0" fontId="10" fillId="0" borderId="0" xfId="0" applyFont="1" applyFill="1" applyBorder="1" applyAlignment="1">
      <alignment wrapText="1"/>
    </xf>
    <xf numFmtId="0" fontId="10" fillId="0" borderId="16" xfId="0" applyFont="1" applyFill="1" applyBorder="1" applyAlignment="1">
      <alignment wrapText="1"/>
    </xf>
    <xf numFmtId="0" fontId="0" fillId="0" borderId="0" xfId="0" applyFont="1" applyBorder="1"/>
    <xf numFmtId="0" fontId="4" fillId="0" borderId="13" xfId="0" applyFont="1" applyBorder="1" applyAlignment="1">
      <alignment/>
    </xf>
    <xf numFmtId="0" fontId="0" fillId="0" borderId="17" xfId="0" applyBorder="1"/>
    <xf numFmtId="0" fontId="0" fillId="0" borderId="1" xfId="0" applyBorder="1"/>
    <xf numFmtId="0" fontId="0" fillId="0" borderId="0" xfId="0" applyFill="1" applyBorder="1"/>
    <xf numFmtId="0" fontId="0" fillId="0" borderId="16" xfId="0" applyFont="1" applyBorder="1" applyAlignment="1">
      <alignment/>
    </xf>
    <xf numFmtId="0" fontId="28" fillId="0" borderId="0" xfId="0" applyFont="1" applyBorder="1" applyAlignment="1">
      <alignment horizontal="center"/>
    </xf>
    <xf numFmtId="38" fontId="17" fillId="0" borderId="11" xfId="20" applyNumberFormat="1" applyFill="1" applyBorder="1"/>
    <xf numFmtId="0" fontId="28" fillId="0" borderId="0" xfId="0" applyFont="1"/>
    <xf numFmtId="0" fontId="28" fillId="12" borderId="0" xfId="0" applyFont="1" applyFill="1"/>
    <xf numFmtId="6" fontId="48" fillId="0" borderId="13" xfId="0" applyNumberFormat="1" applyFont="1" applyBorder="1" applyAlignment="1" quotePrefix="1">
      <alignment horizontal="left" vertical="center"/>
    </xf>
    <xf numFmtId="6" fontId="48" fillId="0" borderId="0" xfId="0" applyNumberFormat="1" applyFont="1" applyAlignment="1" quotePrefix="1">
      <alignment horizontal="left" vertical="center"/>
    </xf>
    <xf numFmtId="0" fontId="20" fillId="0" borderId="0" xfId="0" applyFont="1"/>
    <xf numFmtId="38" fontId="28" fillId="8" borderId="1" xfId="20" applyNumberFormat="1" applyFont="1" applyFill="1" applyBorder="1" applyAlignment="1" applyProtection="1" quotePrefix="1">
      <alignment vertical="center"/>
      <protection locked="0"/>
    </xf>
    <xf numFmtId="0" fontId="17" fillId="0" borderId="0" xfId="20" applyAlignment="1" quotePrefix="1">
      <alignment horizontal="right"/>
    </xf>
    <xf numFmtId="0" fontId="69" fillId="0" borderId="16" xfId="0" applyFont="1" applyBorder="1" applyAlignment="1">
      <alignment horizontal="right"/>
    </xf>
    <xf numFmtId="38" fontId="0" fillId="0" borderId="1" xfId="0" applyNumberFormat="1" applyBorder="1" applyAlignment="1">
      <alignment horizontal="right"/>
    </xf>
    <xf numFmtId="0" fontId="0" fillId="0" borderId="0" xfId="0" applyAlignment="1">
      <alignment horizontal="left" vertical="center"/>
    </xf>
    <xf numFmtId="38" fontId="0" fillId="0" borderId="1" xfId="0" applyNumberFormat="1" applyBorder="1" applyAlignment="1">
      <alignment horizontal="right" vertical="center"/>
    </xf>
    <xf numFmtId="38" fontId="0" fillId="2" borderId="1" xfId="0" applyNumberFormat="1" applyFill="1" applyBorder="1" applyAlignment="1">
      <alignment horizontal="right" vertical="center"/>
    </xf>
    <xf numFmtId="0" fontId="28" fillId="0" borderId="17" xfId="0" applyFont="1" applyBorder="1" applyAlignment="1">
      <alignment horizontal="right"/>
    </xf>
    <xf numFmtId="0" fontId="48" fillId="0" borderId="0" xfId="0" applyFont="1" applyAlignment="1">
      <alignment horizontal="left" vertical="center"/>
    </xf>
    <xf numFmtId="0" fontId="48" fillId="0" borderId="13" xfId="0" applyFont="1" applyFill="1" applyBorder="1" applyAlignment="1">
      <alignment horizontal="left" vertical="center"/>
    </xf>
    <xf numFmtId="38" fontId="28" fillId="21" borderId="1" xfId="20" applyNumberFormat="1" applyFont="1" applyFill="1" applyBorder="1" applyAlignment="1">
      <alignment vertical="center"/>
    </xf>
    <xf numFmtId="38" fontId="0" fillId="0" borderId="1" xfId="0" applyNumberFormat="1" applyBorder="1" applyAlignment="1">
      <alignment vertical="center"/>
    </xf>
    <xf numFmtId="0" fontId="69" fillId="0" borderId="0" xfId="0" applyFont="1" applyFill="1" applyAlignment="1" quotePrefix="1">
      <alignment horizontal="center"/>
    </xf>
    <xf numFmtId="0" fontId="0" fillId="0" borderId="0" xfId="0" applyFill="1" applyBorder="1" applyAlignment="1">
      <alignment horizontal="right"/>
    </xf>
    <xf numFmtId="38" fontId="0" fillId="0" borderId="16" xfId="0" applyNumberFormat="1" applyBorder="1"/>
    <xf numFmtId="38" fontId="0" fillId="0" borderId="21" xfId="0" applyNumberFormat="1" applyBorder="1" applyAlignment="1">
      <alignment horizontal="right"/>
    </xf>
    <xf numFmtId="38" fontId="0" fillId="22" borderId="1" xfId="0" applyNumberFormat="1" applyFill="1" applyBorder="1" applyAlignment="1" applyProtection="1">
      <alignment horizontal="right"/>
      <protection locked="0"/>
    </xf>
    <xf numFmtId="38" fontId="0" fillId="0" borderId="21" xfId="0" applyNumberFormat="1" applyFill="1" applyBorder="1" applyAlignment="1" applyProtection="1">
      <alignment horizontal="right"/>
      <protection locked="0"/>
    </xf>
    <xf numFmtId="0" fontId="90" fillId="0" borderId="13" xfId="0" applyFont="1" applyFill="1" applyBorder="1" applyAlignment="1">
      <alignment vertical="center"/>
    </xf>
    <xf numFmtId="6" fontId="90" fillId="0" borderId="0" xfId="0" applyNumberFormat="1" applyFont="1" applyFill="1" applyBorder="1" applyAlignment="1" quotePrefix="1">
      <alignment horizontal="left" vertical="center"/>
    </xf>
    <xf numFmtId="6" fontId="100" fillId="0" borderId="16" xfId="0" applyNumberFormat="1" applyFont="1" applyFill="1" applyBorder="1" applyAlignment="1" quotePrefix="1">
      <alignment horizontal="center" vertical="center"/>
    </xf>
    <xf numFmtId="0" fontId="10" fillId="0" borderId="13" xfId="0" applyFont="1" applyBorder="1" applyAlignment="1">
      <alignment/>
    </xf>
    <xf numFmtId="0" fontId="28" fillId="0" borderId="16" xfId="0" applyFont="1" applyBorder="1" applyAlignment="1">
      <alignment/>
    </xf>
    <xf numFmtId="38" fontId="17" fillId="2" borderId="17" xfId="20" applyNumberFormat="1" applyFill="1" applyBorder="1" applyAlignment="1">
      <alignment/>
    </xf>
    <xf numFmtId="0" fontId="0" fillId="8" borderId="22" xfId="0" applyFill="1" applyBorder="1" applyAlignment="1" applyProtection="1">
      <alignment horizontal="left"/>
      <protection locked="0"/>
    </xf>
    <xf numFmtId="0" fontId="28" fillId="0" borderId="17" xfId="0" applyFont="1" applyFill="1" applyBorder="1" applyAlignment="1" applyProtection="1">
      <alignment horizontal="left"/>
      <protection hidden="1"/>
    </xf>
    <xf numFmtId="0" fontId="28" fillId="0" borderId="10" xfId="0" applyFont="1" applyFill="1" applyBorder="1" applyAlignment="1" applyProtection="1">
      <alignment horizontal="left"/>
      <protection hidden="1"/>
    </xf>
    <xf numFmtId="38" fontId="28" fillId="8" borderId="21" xfId="22" applyNumberFormat="1" applyFont="1" applyFill="1" applyBorder="1" applyAlignment="1" applyProtection="1" quotePrefix="1">
      <alignment horizontal="right"/>
      <protection locked="0"/>
    </xf>
    <xf numFmtId="38" fontId="28" fillId="8" borderId="1" xfId="22" applyNumberFormat="1" applyFont="1" applyFill="1" applyBorder="1" applyAlignment="1" applyProtection="1" quotePrefix="1">
      <alignment horizontal="right"/>
      <protection locked="0"/>
    </xf>
    <xf numFmtId="0" fontId="0" fillId="20" borderId="11" xfId="0" applyFill="1" applyBorder="1" applyAlignment="1" applyProtection="1">
      <alignment vertical="top"/>
      <protection locked="0"/>
    </xf>
    <xf numFmtId="0" fontId="0" fillId="23" borderId="1" xfId="0" applyFill="1" applyBorder="1" applyAlignment="1" applyProtection="1">
      <alignment vertical="top"/>
      <protection locked="0"/>
    </xf>
    <xf numFmtId="6" fontId="91" fillId="7" borderId="16" xfId="0" applyNumberFormat="1" applyFont="1" applyFill="1" applyBorder="1" applyAlignment="1" quotePrefix="1">
      <alignment horizontal="center" vertical="center"/>
    </xf>
    <xf numFmtId="6" fontId="101" fillId="0" borderId="0" xfId="0" applyNumberFormat="1" applyFont="1" applyFill="1" applyAlignment="1" quotePrefix="1">
      <alignment horizontal="center" vertical="center"/>
    </xf>
    <xf numFmtId="0" fontId="92" fillId="0" borderId="9" xfId="20" applyFont="1" applyFill="1" applyBorder="1" applyAlignment="1">
      <alignment/>
    </xf>
    <xf numFmtId="0" fontId="10" fillId="0" borderId="0" xfId="0" applyFont="1" applyFill="1" applyBorder="1" applyAlignment="1">
      <alignment horizontal="center"/>
    </xf>
    <xf numFmtId="0" fontId="10" fillId="0" borderId="16" xfId="0" applyFont="1" applyFill="1" applyBorder="1" applyAlignment="1">
      <alignment horizontal="center"/>
    </xf>
    <xf numFmtId="6" fontId="91" fillId="24" borderId="16" xfId="0" applyNumberFormat="1" applyFont="1" applyFill="1" applyBorder="1" applyAlignment="1" quotePrefix="1">
      <alignment horizontal="center" vertical="center"/>
    </xf>
    <xf numFmtId="6" fontId="101" fillId="2" borderId="0" xfId="0" applyNumberFormat="1" applyFont="1" applyFill="1" applyAlignment="1" quotePrefix="1">
      <alignment horizontal="center" vertical="center"/>
    </xf>
    <xf numFmtId="0" fontId="69" fillId="2" borderId="0" xfId="0" applyFont="1" applyFill="1" applyAlignment="1" quotePrefix="1">
      <alignment horizontal="center"/>
    </xf>
    <xf numFmtId="6" fontId="102" fillId="24" borderId="0" xfId="0" applyNumberFormat="1" applyFont="1" applyFill="1" applyBorder="1" applyAlignment="1" quotePrefix="1">
      <alignment horizontal="center" vertical="center"/>
    </xf>
    <xf numFmtId="6" fontId="102" fillId="24" borderId="23" xfId="0" applyNumberFormat="1" applyFont="1" applyFill="1" applyBorder="1" applyAlignment="1" quotePrefix="1">
      <alignment horizontal="center" vertical="center"/>
    </xf>
    <xf numFmtId="6" fontId="91" fillId="25" borderId="16" xfId="0" applyNumberFormat="1" applyFont="1" applyFill="1" applyBorder="1" applyAlignment="1" quotePrefix="1">
      <alignment horizontal="center" vertical="center"/>
    </xf>
    <xf numFmtId="0" fontId="26" fillId="0" borderId="0" xfId="104" applyFont="1" applyFill="1" applyAlignment="1" applyProtection="1">
      <alignment horizontal="center" vertical="center"/>
      <protection hidden="1"/>
    </xf>
    <xf numFmtId="0" fontId="26" fillId="0" borderId="0" xfId="104" applyFont="1" applyFill="1" applyAlignment="1" applyProtection="1">
      <alignment horizontal="left" vertical="center" wrapText="1"/>
      <protection hidden="1"/>
    </xf>
    <xf numFmtId="0" fontId="92" fillId="0" borderId="0" xfId="20" applyFont="1" applyFill="1" applyAlignment="1" applyProtection="1">
      <alignment horizontal="center" vertical="center"/>
      <protection hidden="1"/>
    </xf>
    <xf numFmtId="0" fontId="26" fillId="0" borderId="0" xfId="104" applyFont="1" applyFill="1" applyAlignment="1" applyProtection="1">
      <alignment horizontal="center" vertical="center" wrapText="1"/>
      <protection hidden="1"/>
    </xf>
    <xf numFmtId="0" fontId="26" fillId="0" borderId="0" xfId="0" applyFont="1" applyFill="1" applyAlignment="1" applyProtection="1">
      <alignment horizontal="left" vertical="center" wrapText="1"/>
      <protection hidden="1"/>
    </xf>
    <xf numFmtId="2" fontId="26" fillId="0" borderId="0" xfId="104" applyNumberFormat="1" applyFont="1" applyFill="1" applyAlignment="1" applyProtection="1">
      <alignment horizontal="center" vertical="center"/>
      <protection hidden="1"/>
    </xf>
    <xf numFmtId="0" fontId="26" fillId="0" borderId="0" xfId="104" applyFont="1" applyFill="1" applyAlignment="1" applyProtection="1">
      <alignment horizontal="left" vertical="center"/>
      <protection hidden="1"/>
    </xf>
    <xf numFmtId="0" fontId="26" fillId="0" borderId="0" xfId="104" applyFont="1" applyFill="1" applyAlignment="1" applyProtection="1">
      <alignment vertical="center" wrapText="1"/>
      <protection hidden="1"/>
    </xf>
    <xf numFmtId="0" fontId="92" fillId="0" borderId="0" xfId="20" applyFont="1" applyFill="1" applyAlignment="1" applyProtection="1">
      <alignment horizontal="center"/>
      <protection hidden="1"/>
    </xf>
    <xf numFmtId="0" fontId="28" fillId="0" borderId="0" xfId="104" applyFont="1" applyFill="1" applyAlignment="1" applyProtection="1">
      <alignment horizontal="center" wrapText="1"/>
      <protection hidden="1"/>
    </xf>
    <xf numFmtId="0" fontId="28" fillId="0" borderId="0" xfId="104" applyFont="1" applyFill="1" applyAlignment="1" applyProtection="1">
      <alignment horizontal="center"/>
      <protection hidden="1"/>
    </xf>
    <xf numFmtId="0" fontId="26" fillId="0" borderId="0" xfId="104" applyFont="1" applyFill="1" applyAlignment="1" applyProtection="1">
      <alignment vertical="top" wrapText="1"/>
      <protection hidden="1"/>
    </xf>
    <xf numFmtId="0" fontId="17" fillId="0" borderId="0" xfId="20" applyFill="1" applyAlignment="1" applyProtection="1">
      <alignment horizontal="center"/>
      <protection hidden="1"/>
    </xf>
    <xf numFmtId="0" fontId="26" fillId="0" borderId="0" xfId="104" applyAlignment="1" applyProtection="1">
      <alignment horizontal="left"/>
      <protection hidden="1"/>
    </xf>
    <xf numFmtId="0" fontId="26" fillId="0" borderId="0" xfId="104" applyAlignment="1" applyProtection="1">
      <alignment vertical="top" wrapText="1"/>
      <protection hidden="1"/>
    </xf>
    <xf numFmtId="0" fontId="26" fillId="0" borderId="0" xfId="104" applyAlignment="1" applyProtection="1">
      <alignment horizontal="center"/>
      <protection hidden="1"/>
    </xf>
    <xf numFmtId="0" fontId="28" fillId="0" borderId="0" xfId="104" applyFont="1" applyAlignment="1" applyProtection="1">
      <alignment horizontal="center" wrapText="1"/>
      <protection hidden="1"/>
    </xf>
    <xf numFmtId="0" fontId="28" fillId="0" borderId="0" xfId="104" applyFont="1" applyAlignment="1" applyProtection="1">
      <alignment horizontal="center"/>
      <protection hidden="1"/>
    </xf>
    <xf numFmtId="0" fontId="26" fillId="0" borderId="0" xfId="104" applyProtection="1">
      <alignment/>
      <protection hidden="1"/>
    </xf>
    <xf numFmtId="0" fontId="5" fillId="8" borderId="13" xfId="0" applyFont="1" applyFill="1" applyBorder="1" applyAlignment="1" applyProtection="1">
      <alignment horizontal="center" vertical="center"/>
      <protection locked="0"/>
    </xf>
    <xf numFmtId="0" fontId="5" fillId="8" borderId="0" xfId="0" applyFont="1" applyFill="1" applyBorder="1" applyAlignment="1" applyProtection="1">
      <alignment horizontal="center" vertical="center"/>
      <protection locked="0"/>
    </xf>
    <xf numFmtId="0" fontId="5" fillId="8" borderId="16" xfId="0" applyFont="1" applyFill="1" applyBorder="1" applyAlignment="1" applyProtection="1">
      <alignment horizontal="center" vertical="center"/>
      <protection locked="0"/>
    </xf>
    <xf numFmtId="0" fontId="16" fillId="0" borderId="13" xfId="0" applyFont="1" applyBorder="1" applyAlignment="1">
      <alignment horizontal="center" vertical="center"/>
    </xf>
    <xf numFmtId="0" fontId="16" fillId="0" borderId="0" xfId="0" applyFont="1" applyBorder="1" applyAlignment="1">
      <alignment horizontal="center" vertical="center"/>
    </xf>
    <xf numFmtId="0" fontId="16" fillId="0" borderId="16"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16" fillId="0" borderId="13"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16" fillId="0" borderId="16" xfId="0" applyFont="1" applyFill="1" applyBorder="1" applyAlignment="1" applyProtection="1">
      <alignment horizontal="center" vertical="center"/>
      <protection/>
    </xf>
    <xf numFmtId="0" fontId="0" fillId="0" borderId="13" xfId="0" applyBorder="1"/>
    <xf numFmtId="0" fontId="0" fillId="0" borderId="0" xfId="0" applyBorder="1"/>
    <xf numFmtId="0" fontId="0" fillId="0" borderId="16" xfId="0" applyBorder="1"/>
    <xf numFmtId="0" fontId="0" fillId="0" borderId="0" xfId="0" applyBorder="1" applyAlignment="1">
      <alignment horizontal="left"/>
    </xf>
    <xf numFmtId="0" fontId="0" fillId="8" borderId="22" xfId="0" applyFont="1" applyFill="1" applyBorder="1" applyProtection="1">
      <protection locked="0"/>
    </xf>
    <xf numFmtId="0" fontId="0" fillId="8" borderId="23" xfId="0" applyFont="1" applyFill="1" applyBorder="1" applyProtection="1">
      <protection locked="0"/>
    </xf>
    <xf numFmtId="0" fontId="0" fillId="0" borderId="0" xfId="0" applyFont="1" applyBorder="1" applyAlignment="1">
      <alignment horizontal="center" vertical="top"/>
    </xf>
    <xf numFmtId="0" fontId="8" fillId="0" borderId="0" xfId="0" applyFont="1" applyBorder="1" applyAlignment="1">
      <alignment horizontal="center" vertical="top"/>
    </xf>
    <xf numFmtId="0" fontId="5" fillId="0" borderId="13"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0" fillId="0" borderId="0" xfId="0" applyBorder="1" applyAlignment="1">
      <alignment horizontal="right"/>
    </xf>
    <xf numFmtId="0" fontId="35" fillId="2" borderId="0" xfId="0" applyFont="1" applyFill="1" applyBorder="1" applyAlignment="1">
      <alignment horizontal="center" vertical="top"/>
    </xf>
    <xf numFmtId="49" fontId="0" fillId="2" borderId="22" xfId="0" applyNumberFormat="1" applyFill="1" applyBorder="1" applyAlignment="1" applyProtection="1">
      <alignment horizontal="center"/>
      <protection locked="0"/>
    </xf>
    <xf numFmtId="49" fontId="0" fillId="2" borderId="23" xfId="0" applyNumberFormat="1" applyFill="1" applyBorder="1" applyAlignment="1" applyProtection="1">
      <alignment horizontal="center"/>
      <protection locked="0"/>
    </xf>
    <xf numFmtId="0" fontId="0" fillId="0" borderId="0" xfId="0" applyBorder="1" applyAlignment="1">
      <alignment horizontal="left" vertical="top" wrapText="1"/>
    </xf>
    <xf numFmtId="0" fontId="36" fillId="0" borderId="13" xfId="0" applyFont="1" applyBorder="1"/>
    <xf numFmtId="0" fontId="36" fillId="0" borderId="0" xfId="0" applyFont="1" applyBorder="1"/>
    <xf numFmtId="0" fontId="0" fillId="0" borderId="13" xfId="0" applyBorder="1" applyAlignment="1">
      <alignment horizontal="right"/>
    </xf>
    <xf numFmtId="0" fontId="28" fillId="0" borderId="13" xfId="0" applyFont="1" applyFill="1" applyBorder="1" applyAlignment="1">
      <alignment horizontal="right"/>
    </xf>
    <xf numFmtId="0" fontId="28" fillId="0" borderId="0" xfId="0" applyFont="1" applyFill="1" applyBorder="1" applyAlignment="1">
      <alignment horizontal="right"/>
    </xf>
    <xf numFmtId="0" fontId="0" fillId="0" borderId="13" xfId="0" applyBorder="1" applyAlignment="1">
      <alignment/>
    </xf>
    <xf numFmtId="0" fontId="0" fillId="0" borderId="0" xfId="0" applyBorder="1" applyAlignment="1">
      <alignment/>
    </xf>
    <xf numFmtId="0" fontId="0" fillId="0" borderId="16" xfId="0" applyBorder="1" applyAlignment="1">
      <alignment/>
    </xf>
    <xf numFmtId="0" fontId="0" fillId="0" borderId="0" xfId="0" applyBorder="1" applyAlignment="1">
      <alignment horizontal="right" wrapText="1"/>
    </xf>
    <xf numFmtId="0" fontId="0" fillId="0" borderId="13" xfId="0" applyBorder="1" applyAlignment="1">
      <alignment horizontal="right" wrapText="1"/>
    </xf>
    <xf numFmtId="0" fontId="8" fillId="0" borderId="9" xfId="0" applyFont="1" applyBorder="1" applyAlignment="1" applyProtection="1">
      <alignment horizontal="center" vertical="center"/>
      <protection hidden="1"/>
    </xf>
    <xf numFmtId="0" fontId="8" fillId="0" borderId="22" xfId="0" applyFont="1" applyBorder="1" applyAlignment="1" applyProtection="1">
      <alignment horizontal="center" vertical="center"/>
      <protection hidden="1"/>
    </xf>
    <xf numFmtId="0" fontId="8" fillId="0" borderId="23" xfId="0" applyFont="1" applyBorder="1" applyAlignment="1" applyProtection="1">
      <alignment horizontal="center" vertical="center"/>
      <protection hidden="1"/>
    </xf>
    <xf numFmtId="0" fontId="8" fillId="0" borderId="9" xfId="0" applyFont="1" applyBorder="1" applyAlignment="1" applyProtection="1">
      <alignment horizontal="center"/>
      <protection hidden="1"/>
    </xf>
    <xf numFmtId="0" fontId="8" fillId="0" borderId="22" xfId="0" applyFont="1" applyBorder="1" applyAlignment="1" applyProtection="1">
      <alignment horizontal="center"/>
      <protection hidden="1"/>
    </xf>
    <xf numFmtId="0" fontId="8" fillId="0" borderId="23" xfId="0" applyFont="1" applyBorder="1" applyAlignment="1" applyProtection="1">
      <alignment horizontal="center"/>
      <protection hidden="1"/>
    </xf>
    <xf numFmtId="0" fontId="39" fillId="0" borderId="13" xfId="20" applyFont="1" applyBorder="1" applyAlignment="1" applyProtection="1">
      <alignment horizontal="center"/>
      <protection hidden="1"/>
    </xf>
    <xf numFmtId="0" fontId="39" fillId="0" borderId="0" xfId="20" applyFont="1" applyBorder="1" applyAlignment="1" applyProtection="1">
      <alignment horizontal="center"/>
      <protection hidden="1"/>
    </xf>
    <xf numFmtId="0" fontId="39" fillId="0" borderId="16" xfId="20" applyFont="1" applyBorder="1" applyAlignment="1" applyProtection="1">
      <alignment horizontal="center"/>
      <protection hidden="1"/>
    </xf>
    <xf numFmtId="0" fontId="16" fillId="0" borderId="11" xfId="0" applyFont="1" applyBorder="1" applyAlignment="1" applyProtection="1">
      <alignment horizontal="center" vertical="center"/>
      <protection hidden="1"/>
    </xf>
    <xf numFmtId="0" fontId="16" fillId="0" borderId="2" xfId="0" applyFont="1" applyBorder="1" applyAlignment="1" applyProtection="1">
      <alignment horizontal="center" vertical="center"/>
      <protection hidden="1"/>
    </xf>
    <xf numFmtId="0" fontId="16" fillId="0" borderId="8" xfId="0" applyFont="1" applyBorder="1" applyAlignment="1" applyProtection="1">
      <alignment horizontal="center" vertical="center"/>
      <protection hidden="1"/>
    </xf>
    <xf numFmtId="0" fontId="16" fillId="0" borderId="9" xfId="0" applyFont="1" applyBorder="1" applyAlignment="1" applyProtection="1">
      <alignment horizontal="center" vertical="center"/>
      <protection hidden="1"/>
    </xf>
    <xf numFmtId="0" fontId="16" fillId="0" borderId="22" xfId="0" applyFont="1" applyBorder="1" applyAlignment="1" applyProtection="1">
      <alignment horizontal="center" vertical="center"/>
      <protection hidden="1"/>
    </xf>
    <xf numFmtId="0" fontId="16" fillId="0" borderId="23" xfId="0" applyFont="1" applyBorder="1" applyAlignment="1" applyProtection="1">
      <alignment horizontal="center" vertical="center"/>
      <protection hidden="1"/>
    </xf>
    <xf numFmtId="0" fontId="16" fillId="0" borderId="13" xfId="0" applyFont="1" applyBorder="1" applyAlignment="1" applyProtection="1">
      <alignment horizontal="center" vertical="center"/>
      <protection hidden="1"/>
    </xf>
    <xf numFmtId="0" fontId="16" fillId="0" borderId="0" xfId="0" applyFont="1" applyBorder="1" applyAlignment="1" applyProtection="1">
      <alignment horizontal="center" vertical="center"/>
      <protection hidden="1"/>
    </xf>
    <xf numFmtId="0" fontId="16" fillId="0" borderId="16" xfId="0" applyFont="1" applyBorder="1" applyAlignment="1" applyProtection="1">
      <alignment horizontal="center" vertical="center"/>
      <protection hidden="1"/>
    </xf>
    <xf numFmtId="0" fontId="0" fillId="0" borderId="50" xfId="0" applyBorder="1" applyAlignment="1" applyProtection="1">
      <alignment/>
      <protection hidden="1"/>
    </xf>
    <xf numFmtId="0" fontId="0" fillId="0" borderId="31" xfId="0" applyBorder="1" applyAlignment="1" applyProtection="1">
      <alignment/>
      <protection hidden="1"/>
    </xf>
    <xf numFmtId="0" fontId="0" fillId="0" borderId="28" xfId="0" applyBorder="1" applyAlignment="1" applyProtection="1">
      <alignment/>
      <protection hidden="1"/>
    </xf>
    <xf numFmtId="0" fontId="8" fillId="0" borderId="9" xfId="0"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xf numFmtId="0" fontId="0" fillId="0" borderId="13" xfId="0" applyBorder="1" applyAlignment="1">
      <alignment wrapText="1"/>
    </xf>
    <xf numFmtId="0" fontId="0" fillId="0" borderId="0" xfId="0" applyBorder="1" applyAlignment="1">
      <alignment wrapText="1"/>
    </xf>
    <xf numFmtId="0" fontId="0" fillId="0" borderId="16" xfId="0" applyBorder="1" applyAlignment="1">
      <alignment wrapText="1"/>
    </xf>
    <xf numFmtId="167" fontId="0" fillId="6" borderId="0" xfId="0" applyNumberFormat="1" applyFill="1" applyBorder="1" applyAlignment="1">
      <alignment horizontal="center"/>
    </xf>
    <xf numFmtId="167" fontId="0" fillId="6" borderId="16" xfId="0" applyNumberFormat="1" applyFill="1" applyBorder="1" applyAlignment="1">
      <alignment horizontal="center"/>
    </xf>
    <xf numFmtId="0" fontId="0" fillId="8" borderId="22" xfId="0" applyFill="1" applyBorder="1" applyAlignment="1" applyProtection="1">
      <alignment horizontal="left"/>
      <protection locked="0"/>
    </xf>
    <xf numFmtId="0" fontId="0" fillId="8" borderId="23" xfId="0" applyFill="1" applyBorder="1" applyAlignment="1" applyProtection="1">
      <alignment horizontal="left"/>
      <protection locked="0"/>
    </xf>
    <xf numFmtId="0" fontId="28" fillId="6" borderId="2" xfId="0" applyFont="1" applyFill="1" applyBorder="1" applyAlignment="1">
      <alignment horizontal="left"/>
    </xf>
    <xf numFmtId="0" fontId="16" fillId="3" borderId="13"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16" xfId="0" applyFont="1" applyFill="1" applyBorder="1" applyAlignment="1">
      <alignment horizontal="center" vertical="center"/>
    </xf>
    <xf numFmtId="0" fontId="0" fillId="0" borderId="13" xfId="0" applyBorder="1" applyAlignment="1">
      <alignment horizontal="left"/>
    </xf>
    <xf numFmtId="0" fontId="0" fillId="6" borderId="0" xfId="0" applyFill="1" applyBorder="1" applyAlignment="1">
      <alignment horizontal="left"/>
    </xf>
    <xf numFmtId="0" fontId="0" fillId="6" borderId="16" xfId="0" applyFill="1" applyBorder="1" applyAlignment="1">
      <alignment horizontal="left"/>
    </xf>
    <xf numFmtId="0" fontId="17" fillId="8" borderId="22" xfId="20" applyFill="1" applyBorder="1" applyAlignment="1" applyProtection="1">
      <alignment horizontal="left"/>
      <protection locked="0"/>
    </xf>
    <xf numFmtId="0" fontId="0" fillId="0" borderId="11" xfId="0" applyBorder="1"/>
    <xf numFmtId="0" fontId="0" fillId="0" borderId="2" xfId="0" applyBorder="1"/>
    <xf numFmtId="0" fontId="9" fillId="0" borderId="13" xfId="0" applyFont="1" applyBorder="1" applyAlignment="1">
      <alignment/>
    </xf>
    <xf numFmtId="0" fontId="9" fillId="0" borderId="0" xfId="0" applyFont="1" applyBorder="1" applyAlignment="1">
      <alignment/>
    </xf>
    <xf numFmtId="0" fontId="9" fillId="0" borderId="16" xfId="0" applyFont="1" applyBorder="1" applyAlignment="1">
      <alignment/>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10" fillId="0" borderId="13"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6" xfId="0" applyFont="1" applyBorder="1" applyAlignment="1">
      <alignment horizontal="center" vertical="center" wrapText="1"/>
    </xf>
    <xf numFmtId="0" fontId="37" fillId="0" borderId="11" xfId="0" applyFont="1" applyBorder="1" applyAlignment="1">
      <alignment horizontal="left"/>
    </xf>
    <xf numFmtId="0" fontId="37" fillId="0" borderId="2" xfId="0" applyFont="1" applyBorder="1" applyAlignment="1">
      <alignment horizontal="left"/>
    </xf>
    <xf numFmtId="0" fontId="37" fillId="0" borderId="8" xfId="0" applyFont="1" applyBorder="1" applyAlignment="1">
      <alignment horizontal="left"/>
    </xf>
    <xf numFmtId="0" fontId="48" fillId="7" borderId="13" xfId="0" applyFont="1" applyFill="1" applyBorder="1" applyAlignment="1">
      <alignment horizontal="left" vertical="center"/>
    </xf>
    <xf numFmtId="0" fontId="48" fillId="7" borderId="0" xfId="0" applyFont="1" applyFill="1" applyBorder="1" applyAlignment="1">
      <alignment horizontal="left" vertical="center"/>
    </xf>
    <xf numFmtId="6" fontId="8" fillId="0" borderId="13" xfId="0" applyNumberFormat="1" applyFont="1" applyBorder="1" applyAlignment="1" applyProtection="1" quotePrefix="1">
      <alignment horizontal="center"/>
      <protection hidden="1"/>
    </xf>
    <xf numFmtId="6" fontId="8" fillId="0" borderId="0" xfId="0" applyNumberFormat="1" applyFont="1" applyBorder="1" applyAlignment="1" applyProtection="1" quotePrefix="1">
      <alignment horizontal="center"/>
      <protection hidden="1"/>
    </xf>
    <xf numFmtId="6" fontId="8" fillId="0" borderId="16" xfId="0" applyNumberFormat="1" applyFont="1" applyBorder="1" applyAlignment="1" applyProtection="1" quotePrefix="1">
      <alignment horizontal="center"/>
      <protection hidden="1"/>
    </xf>
    <xf numFmtId="167" fontId="9" fillId="0" borderId="13" xfId="0" applyNumberFormat="1" applyFont="1" applyBorder="1" applyAlignment="1">
      <alignment horizontal="center" vertical="center" wrapText="1"/>
    </xf>
    <xf numFmtId="167" fontId="9" fillId="0" borderId="0" xfId="0" applyNumberFormat="1" applyFont="1" applyBorder="1" applyAlignment="1">
      <alignment horizontal="center" vertical="center" wrapText="1"/>
    </xf>
    <xf numFmtId="167" fontId="9" fillId="0" borderId="16" xfId="0" applyNumberFormat="1" applyFont="1" applyBorder="1" applyAlignment="1">
      <alignment horizontal="center" vertical="center" wrapText="1"/>
    </xf>
    <xf numFmtId="0" fontId="10" fillId="0" borderId="0" xfId="0" applyFont="1" applyFill="1" applyAlignment="1">
      <alignment horizontal="center"/>
    </xf>
    <xf numFmtId="0" fontId="10" fillId="0" borderId="16" xfId="0" applyFont="1" applyFill="1" applyBorder="1" applyAlignment="1">
      <alignment horizontal="center"/>
    </xf>
    <xf numFmtId="6" fontId="48" fillId="7" borderId="13" xfId="0" applyNumberFormat="1" applyFont="1" applyFill="1" applyBorder="1" applyAlignment="1" quotePrefix="1">
      <alignment horizontal="left" vertical="center"/>
    </xf>
    <xf numFmtId="6" fontId="48" fillId="7" borderId="0" xfId="0" applyNumberFormat="1" applyFont="1" applyFill="1" applyBorder="1" applyAlignment="1" quotePrefix="1">
      <alignment horizontal="left" vertical="center"/>
    </xf>
    <xf numFmtId="0" fontId="10" fillId="2" borderId="0" xfId="0" applyFont="1" applyFill="1" applyAlignment="1">
      <alignment horizontal="center"/>
    </xf>
    <xf numFmtId="0" fontId="0" fillId="0" borderId="0" xfId="0" applyBorder="1" applyAlignment="1">
      <alignment horizontal="left" vertical="center"/>
    </xf>
    <xf numFmtId="0" fontId="4" fillId="0" borderId="0" xfId="0" applyFont="1" applyFill="1" applyBorder="1" applyAlignment="1">
      <alignment horizontal="left"/>
    </xf>
    <xf numFmtId="0" fontId="4" fillId="0" borderId="16" xfId="0" applyFont="1" applyFill="1" applyBorder="1" applyAlignment="1">
      <alignment horizontal="left"/>
    </xf>
    <xf numFmtId="0" fontId="0" fillId="0" borderId="0" xfId="0" applyFont="1" applyBorder="1" applyAlignment="1">
      <alignment horizontal="left" indent="2"/>
    </xf>
    <xf numFmtId="0" fontId="0" fillId="0" borderId="16" xfId="0" applyFont="1" applyBorder="1" applyAlignment="1">
      <alignment horizontal="left" indent="2"/>
    </xf>
    <xf numFmtId="0" fontId="0" fillId="0" borderId="0" xfId="0" applyFont="1" applyFill="1" applyBorder="1" applyAlignment="1">
      <alignment horizontal="left" indent="2"/>
    </xf>
    <xf numFmtId="0" fontId="0" fillId="0" borderId="16" xfId="0" applyFont="1" applyFill="1" applyBorder="1" applyAlignment="1">
      <alignment horizontal="left" indent="2"/>
    </xf>
    <xf numFmtId="0" fontId="0" fillId="0" borderId="0" xfId="0" applyFont="1" applyFill="1" applyBorder="1" applyAlignment="1">
      <alignment horizontal="left" wrapText="1" indent="2"/>
    </xf>
    <xf numFmtId="0" fontId="0" fillId="0" borderId="16" xfId="0" applyFont="1" applyFill="1" applyBorder="1" applyAlignment="1">
      <alignment horizontal="left" wrapText="1" indent="2"/>
    </xf>
    <xf numFmtId="0" fontId="71" fillId="0" borderId="11" xfId="0" applyFont="1" applyBorder="1" applyAlignment="1">
      <alignment horizontal="left" vertical="center"/>
    </xf>
    <xf numFmtId="0" fontId="71" fillId="0" borderId="2" xfId="0" applyFont="1" applyBorder="1" applyAlignment="1">
      <alignment horizontal="left" vertical="center"/>
    </xf>
    <xf numFmtId="0" fontId="4" fillId="0" borderId="13"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0" borderId="16" xfId="0" applyFont="1" applyBorder="1" applyAlignment="1" applyProtection="1">
      <alignment horizontal="center" vertical="center"/>
      <protection hidden="1"/>
    </xf>
    <xf numFmtId="0" fontId="4" fillId="0" borderId="0" xfId="0" applyFont="1" applyBorder="1" applyAlignment="1">
      <alignment horizontal="left"/>
    </xf>
    <xf numFmtId="0" fontId="4" fillId="0" borderId="16" xfId="0" applyFont="1" applyBorder="1" applyAlignment="1">
      <alignment horizontal="left"/>
    </xf>
    <xf numFmtId="0" fontId="4" fillId="0" borderId="0" xfId="0" applyFont="1" applyFill="1" applyBorder="1" applyAlignment="1">
      <alignment/>
    </xf>
    <xf numFmtId="0" fontId="10" fillId="0" borderId="0" xfId="0" applyFont="1" applyFill="1" applyBorder="1" applyAlignment="1">
      <alignment horizontal="center"/>
    </xf>
    <xf numFmtId="0" fontId="4" fillId="0" borderId="0" xfId="0" applyFont="1" applyFill="1" applyBorder="1" applyAlignment="1">
      <alignment horizontal="left" vertical="top" wrapText="1"/>
    </xf>
    <xf numFmtId="6" fontId="8" fillId="0" borderId="13" xfId="0" applyNumberFormat="1" applyFont="1" applyBorder="1" applyAlignment="1" quotePrefix="1">
      <alignment horizontal="center" vertical="center"/>
    </xf>
    <xf numFmtId="6" fontId="8" fillId="0" borderId="0" xfId="0" applyNumberFormat="1" applyFont="1" applyBorder="1" applyAlignment="1" quotePrefix="1">
      <alignment horizontal="center" vertical="center"/>
    </xf>
    <xf numFmtId="6" fontId="8" fillId="0" borderId="16" xfId="0" applyNumberFormat="1" applyFont="1" applyBorder="1" applyAlignment="1" quotePrefix="1">
      <alignment horizontal="center" vertical="center"/>
    </xf>
    <xf numFmtId="0" fontId="0" fillId="0" borderId="0" xfId="0" applyBorder="1" applyAlignment="1">
      <alignment horizontal="left" indent="1"/>
    </xf>
    <xf numFmtId="0" fontId="0" fillId="0" borderId="16" xfId="0" applyBorder="1" applyAlignment="1">
      <alignment horizontal="left" indent="1"/>
    </xf>
    <xf numFmtId="0" fontId="0" fillId="0" borderId="0" xfId="0" applyFont="1" applyBorder="1" applyAlignment="1">
      <alignment horizontal="left"/>
    </xf>
    <xf numFmtId="0" fontId="0" fillId="0" borderId="16" xfId="0" applyFont="1" applyBorder="1" applyAlignment="1">
      <alignment horizontal="left"/>
    </xf>
    <xf numFmtId="0" fontId="10" fillId="0" borderId="13" xfId="0" applyFont="1" applyBorder="1" applyAlignment="1">
      <alignment horizontal="center" vertical="center"/>
    </xf>
    <xf numFmtId="0" fontId="10" fillId="0" borderId="0" xfId="0" applyFont="1" applyBorder="1" applyAlignment="1">
      <alignment horizontal="center" vertical="center"/>
    </xf>
    <xf numFmtId="0" fontId="10" fillId="0" borderId="16" xfId="0" applyFont="1" applyBorder="1" applyAlignment="1">
      <alignment horizontal="center" vertical="center"/>
    </xf>
    <xf numFmtId="167" fontId="9" fillId="0" borderId="13" xfId="0" applyNumberFormat="1" applyFont="1" applyBorder="1" applyAlignment="1" applyProtection="1">
      <alignment horizontal="center" vertical="center" wrapText="1"/>
      <protection hidden="1"/>
    </xf>
    <xf numFmtId="167" fontId="9" fillId="0" borderId="0" xfId="0" applyNumberFormat="1" applyFont="1" applyBorder="1" applyAlignment="1" applyProtection="1">
      <alignment horizontal="center" vertical="center" wrapText="1"/>
      <protection hidden="1"/>
    </xf>
    <xf numFmtId="167" fontId="9" fillId="0" borderId="16" xfId="0" applyNumberFormat="1" applyFont="1" applyBorder="1" applyAlignment="1" applyProtection="1">
      <alignment horizontal="center" vertical="center" wrapText="1"/>
      <protection hidden="1"/>
    </xf>
    <xf numFmtId="0" fontId="4" fillId="0" borderId="0" xfId="0" applyFont="1" applyBorder="1"/>
    <xf numFmtId="0" fontId="4" fillId="0" borderId="16" xfId="0" applyFont="1" applyBorder="1"/>
    <xf numFmtId="0" fontId="48" fillId="7" borderId="13" xfId="0" applyFont="1" applyFill="1" applyBorder="1" applyAlignment="1">
      <alignment vertical="center"/>
    </xf>
    <xf numFmtId="0" fontId="0" fillId="0" borderId="0" xfId="0" applyBorder="1" applyAlignment="1">
      <alignment vertical="center"/>
    </xf>
    <xf numFmtId="0" fontId="10" fillId="2" borderId="16" xfId="0" applyFont="1" applyFill="1" applyBorder="1" applyAlignment="1">
      <alignment horizontal="center"/>
    </xf>
    <xf numFmtId="0" fontId="48" fillId="7" borderId="0" xfId="0" applyFont="1" applyFill="1" applyBorder="1" applyAlignment="1">
      <alignment vertical="center"/>
    </xf>
    <xf numFmtId="0" fontId="29" fillId="0" borderId="13" xfId="0" applyFont="1" applyBorder="1" applyAlignment="1">
      <alignment/>
    </xf>
    <xf numFmtId="0" fontId="29" fillId="0" borderId="0" xfId="0" applyFont="1" applyBorder="1" applyAlignment="1">
      <alignment/>
    </xf>
    <xf numFmtId="0" fontId="29" fillId="0" borderId="16" xfId="0" applyFont="1" applyBorder="1" applyAlignment="1">
      <alignment/>
    </xf>
    <xf numFmtId="0" fontId="10" fillId="0" borderId="1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16" xfId="0" applyFont="1" applyBorder="1" applyAlignment="1" applyProtection="1">
      <alignment horizontal="center" vertical="center"/>
      <protection hidden="1"/>
    </xf>
    <xf numFmtId="167" fontId="29" fillId="0" borderId="13" xfId="0" applyNumberFormat="1" applyFont="1" applyBorder="1" applyAlignment="1" applyProtection="1">
      <alignment horizontal="center" vertical="center" wrapText="1"/>
      <protection hidden="1"/>
    </xf>
    <xf numFmtId="167" fontId="29" fillId="0" borderId="0" xfId="0" applyNumberFormat="1" applyFont="1" applyBorder="1" applyAlignment="1" applyProtection="1">
      <alignment horizontal="center" vertical="center" wrapText="1"/>
      <protection hidden="1"/>
    </xf>
    <xf numFmtId="167" fontId="29" fillId="0" borderId="16" xfId="0" applyNumberFormat="1" applyFont="1" applyBorder="1" applyAlignment="1" applyProtection="1">
      <alignment horizontal="center" vertical="center" wrapText="1"/>
      <protection hidden="1"/>
    </xf>
    <xf numFmtId="6" fontId="23" fillId="0" borderId="13" xfId="0" applyNumberFormat="1" applyFont="1" applyBorder="1" applyAlignment="1" quotePrefix="1">
      <alignment horizontal="center" vertical="center"/>
    </xf>
    <xf numFmtId="6" fontId="23" fillId="0" borderId="0" xfId="0" applyNumberFormat="1" applyFont="1" applyBorder="1" applyAlignment="1" quotePrefix="1">
      <alignment horizontal="center" vertical="center"/>
    </xf>
    <xf numFmtId="6" fontId="23" fillId="0" borderId="16" xfId="0" applyNumberFormat="1" applyFont="1" applyBorder="1" applyAlignment="1" quotePrefix="1">
      <alignment horizontal="center" vertical="center"/>
    </xf>
    <xf numFmtId="0" fontId="28" fillId="0" borderId="13" xfId="0" applyFont="1" applyBorder="1"/>
    <xf numFmtId="0" fontId="28" fillId="0" borderId="0" xfId="0" applyFont="1" applyBorder="1"/>
    <xf numFmtId="0" fontId="28" fillId="0" borderId="16" xfId="0" applyFont="1" applyBorder="1"/>
    <xf numFmtId="0" fontId="23" fillId="0" borderId="9" xfId="0" applyFont="1" applyBorder="1" applyAlignment="1">
      <alignment horizontal="center"/>
    </xf>
    <xf numFmtId="0" fontId="23" fillId="0" borderId="22" xfId="0" applyFont="1" applyBorder="1" applyAlignment="1">
      <alignment horizontal="center"/>
    </xf>
    <xf numFmtId="0" fontId="23" fillId="0" borderId="23" xfId="0" applyFont="1" applyBorder="1" applyAlignment="1">
      <alignment horizontal="center"/>
    </xf>
    <xf numFmtId="6" fontId="29" fillId="0" borderId="0" xfId="0" applyNumberFormat="1" applyFont="1" applyBorder="1" applyAlignment="1" quotePrefix="1">
      <alignment horizontal="center" vertical="center"/>
    </xf>
    <xf numFmtId="6" fontId="29" fillId="0" borderId="16" xfId="0" applyNumberFormat="1" applyFont="1" applyBorder="1" applyAlignment="1" quotePrefix="1">
      <alignment horizontal="center" vertical="center"/>
    </xf>
    <xf numFmtId="0" fontId="10" fillId="0" borderId="0" xfId="0" applyFont="1" applyFill="1" applyBorder="1" applyAlignment="1">
      <alignment horizontal="left" vertical="top" wrapText="1"/>
    </xf>
    <xf numFmtId="0" fontId="10" fillId="0" borderId="13" xfId="0" applyFont="1" applyBorder="1" applyAlignment="1">
      <alignment horizontal="left" vertical="top" wrapText="1"/>
    </xf>
    <xf numFmtId="0" fontId="10" fillId="0" borderId="0" xfId="0" applyFont="1" applyBorder="1" applyAlignment="1">
      <alignment horizontal="left" vertical="top" wrapText="1"/>
    </xf>
    <xf numFmtId="0" fontId="28" fillId="0" borderId="0" xfId="0" applyFont="1" applyBorder="1" applyAlignment="1">
      <alignment horizontal="left" wrapText="1"/>
    </xf>
    <xf numFmtId="0" fontId="10" fillId="0" borderId="13" xfId="0" applyFont="1" applyBorder="1"/>
    <xf numFmtId="0" fontId="10" fillId="0" borderId="0" xfId="0" applyFont="1" applyBorder="1"/>
    <xf numFmtId="0" fontId="10" fillId="0" borderId="16" xfId="0" applyFont="1" applyBorder="1"/>
    <xf numFmtId="0" fontId="90" fillId="7" borderId="13" xfId="0" applyFont="1" applyFill="1" applyBorder="1" applyAlignment="1">
      <alignment vertical="center"/>
    </xf>
    <xf numFmtId="0" fontId="28" fillId="0" borderId="0" xfId="0" applyFont="1" applyBorder="1" applyAlignment="1">
      <alignment vertical="center"/>
    </xf>
    <xf numFmtId="0" fontId="10" fillId="0" borderId="16" xfId="0" applyFont="1" applyFill="1" applyBorder="1"/>
    <xf numFmtId="0" fontId="10" fillId="0" borderId="0" xfId="0" applyFont="1" applyBorder="1" applyAlignment="1">
      <alignment horizontal="left"/>
    </xf>
    <xf numFmtId="0" fontId="10" fillId="0" borderId="16" xfId="0" applyFont="1" applyBorder="1" applyAlignment="1">
      <alignment horizontal="left"/>
    </xf>
    <xf numFmtId="0" fontId="10" fillId="0" borderId="17" xfId="0" applyFont="1" applyBorder="1" applyAlignment="1">
      <alignment wrapText="1"/>
    </xf>
    <xf numFmtId="0" fontId="10" fillId="0" borderId="10" xfId="0" applyFont="1" applyBorder="1" applyAlignment="1">
      <alignment wrapText="1"/>
    </xf>
    <xf numFmtId="0" fontId="28" fillId="0" borderId="11" xfId="0" applyFont="1" applyBorder="1"/>
    <xf numFmtId="0" fontId="28" fillId="0" borderId="2" xfId="0" applyFont="1" applyBorder="1"/>
    <xf numFmtId="0" fontId="23" fillId="0" borderId="9" xfId="0" applyFont="1" applyBorder="1" applyAlignment="1" applyProtection="1">
      <alignment horizontal="center"/>
      <protection hidden="1"/>
    </xf>
    <xf numFmtId="0" fontId="23" fillId="0" borderId="22" xfId="0" applyFont="1" applyBorder="1" applyAlignment="1" applyProtection="1">
      <alignment horizontal="center"/>
      <protection hidden="1"/>
    </xf>
    <xf numFmtId="0" fontId="23" fillId="0" borderId="23" xfId="0" applyFont="1" applyBorder="1" applyAlignment="1" applyProtection="1">
      <alignment horizontal="center"/>
      <protection hidden="1"/>
    </xf>
    <xf numFmtId="0" fontId="28" fillId="0" borderId="17" xfId="0" applyFont="1" applyBorder="1" applyAlignment="1">
      <alignment wrapText="1"/>
    </xf>
    <xf numFmtId="0" fontId="28" fillId="0" borderId="10" xfId="0" applyFont="1" applyBorder="1" applyAlignment="1">
      <alignment wrapText="1"/>
    </xf>
    <xf numFmtId="0" fontId="10" fillId="26" borderId="11" xfId="0" applyFont="1" applyFill="1" applyBorder="1" applyAlignment="1">
      <alignment horizontal="center" vertical="center" wrapText="1"/>
    </xf>
    <xf numFmtId="0" fontId="10" fillId="26" borderId="2" xfId="0" applyFont="1" applyFill="1" applyBorder="1" applyAlignment="1">
      <alignment horizontal="center" vertical="center" wrapText="1"/>
    </xf>
    <xf numFmtId="0" fontId="10" fillId="26" borderId="8" xfId="0" applyFont="1" applyFill="1" applyBorder="1" applyAlignment="1">
      <alignment horizontal="center" vertical="center" wrapText="1"/>
    </xf>
    <xf numFmtId="0" fontId="10" fillId="26" borderId="13" xfId="0" applyFont="1" applyFill="1" applyBorder="1" applyAlignment="1">
      <alignment horizontal="center" vertical="center" wrapText="1"/>
    </xf>
    <xf numFmtId="0" fontId="10" fillId="26" borderId="0" xfId="0" applyFont="1" applyFill="1" applyBorder="1" applyAlignment="1">
      <alignment horizontal="center" vertical="center" wrapText="1"/>
    </xf>
    <xf numFmtId="0" fontId="10" fillId="26" borderId="16" xfId="0" applyFont="1" applyFill="1" applyBorder="1" applyAlignment="1">
      <alignment horizontal="center" vertical="center" wrapText="1"/>
    </xf>
    <xf numFmtId="0" fontId="10" fillId="26" borderId="23" xfId="0" applyFont="1" applyFill="1" applyBorder="1" applyAlignment="1">
      <alignment horizontal="center" vertical="center" wrapText="1"/>
    </xf>
    <xf numFmtId="0" fontId="28" fillId="0" borderId="21" xfId="0" applyFont="1" applyBorder="1" applyAlignment="1" applyProtection="1">
      <alignment horizontal="center" vertical="center" wrapText="1"/>
      <protection hidden="1"/>
    </xf>
    <xf numFmtId="0" fontId="28" fillId="0" borderId="18" xfId="0" applyFont="1" applyBorder="1" applyAlignment="1" applyProtection="1">
      <alignment horizontal="center" vertical="center" wrapText="1"/>
      <protection hidden="1"/>
    </xf>
    <xf numFmtId="6" fontId="28" fillId="0" borderId="17" xfId="0" applyNumberFormat="1" applyFont="1" applyBorder="1" applyAlignment="1" applyProtection="1" quotePrefix="1">
      <alignment horizontal="center" vertical="center"/>
      <protection hidden="1"/>
    </xf>
    <xf numFmtId="6" fontId="28" fillId="0" borderId="7" xfId="0" applyNumberFormat="1" applyFont="1" applyBorder="1" applyAlignment="1" applyProtection="1" quotePrefix="1">
      <alignment horizontal="center" vertical="center"/>
      <protection hidden="1"/>
    </xf>
    <xf numFmtId="6" fontId="28" fillId="0" borderId="10" xfId="0" applyNumberFormat="1" applyFont="1" applyBorder="1" applyAlignment="1" applyProtection="1" quotePrefix="1">
      <alignment horizontal="center" vertical="center"/>
      <protection hidden="1"/>
    </xf>
    <xf numFmtId="0" fontId="29" fillId="0" borderId="13" xfId="0" applyFont="1" applyBorder="1" applyAlignment="1" applyProtection="1">
      <alignment/>
      <protection hidden="1"/>
    </xf>
    <xf numFmtId="0" fontId="29" fillId="0" borderId="0" xfId="0" applyFont="1" applyBorder="1" applyAlignment="1" applyProtection="1">
      <alignment/>
      <protection hidden="1"/>
    </xf>
    <xf numFmtId="0" fontId="29" fillId="0" borderId="16" xfId="0" applyFont="1" applyBorder="1" applyAlignment="1" applyProtection="1">
      <alignment/>
      <protection hidden="1"/>
    </xf>
    <xf numFmtId="6" fontId="23" fillId="0" borderId="13" xfId="0" applyNumberFormat="1" applyFont="1" applyBorder="1" applyAlignment="1" applyProtection="1" quotePrefix="1">
      <alignment horizontal="center" vertical="center"/>
      <protection hidden="1"/>
    </xf>
    <xf numFmtId="6" fontId="23" fillId="0" borderId="0" xfId="0" applyNumberFormat="1" applyFont="1" applyBorder="1" applyAlignment="1" applyProtection="1" quotePrefix="1">
      <alignment horizontal="center" vertical="center"/>
      <protection hidden="1"/>
    </xf>
    <xf numFmtId="6" fontId="23" fillId="0" borderId="16" xfId="0" applyNumberFormat="1" applyFont="1" applyBorder="1" applyAlignment="1" applyProtection="1" quotePrefix="1">
      <alignment horizontal="center" vertical="center"/>
      <protection hidden="1"/>
    </xf>
    <xf numFmtId="0" fontId="28" fillId="0" borderId="1" xfId="0" applyFont="1" applyBorder="1" applyAlignment="1">
      <alignment wrapText="1"/>
    </xf>
    <xf numFmtId="0" fontId="29" fillId="0" borderId="11" xfId="0" applyFont="1" applyBorder="1" applyAlignment="1" applyProtection="1">
      <alignment horizontal="left"/>
      <protection hidden="1"/>
    </xf>
    <xf numFmtId="0" fontId="29" fillId="0" borderId="2" xfId="0" applyFont="1" applyBorder="1" applyAlignment="1" applyProtection="1">
      <alignment horizontal="left"/>
      <protection hidden="1"/>
    </xf>
    <xf numFmtId="0" fontId="29" fillId="0" borderId="8" xfId="0" applyFont="1" applyBorder="1" applyAlignment="1" applyProtection="1">
      <alignment horizontal="left"/>
      <protection hidden="1"/>
    </xf>
    <xf numFmtId="0" fontId="10" fillId="26" borderId="9" xfId="0" applyFont="1" applyFill="1" applyBorder="1" applyAlignment="1">
      <alignment horizontal="center" vertical="center" wrapText="1"/>
    </xf>
    <xf numFmtId="0" fontId="10" fillId="26" borderId="22" xfId="0" applyFont="1" applyFill="1" applyBorder="1" applyAlignment="1">
      <alignment horizontal="center" vertical="center" wrapText="1"/>
    </xf>
    <xf numFmtId="0" fontId="28" fillId="0" borderId="21"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16" xfId="0" applyFont="1" applyBorder="1" applyAlignment="1">
      <alignment horizontal="center" vertical="center" wrapText="1"/>
    </xf>
    <xf numFmtId="6" fontId="28" fillId="0" borderId="17" xfId="0" applyNumberFormat="1" applyFont="1" applyBorder="1" applyAlignment="1" quotePrefix="1">
      <alignment horizontal="center" vertical="center"/>
    </xf>
    <xf numFmtId="6" fontId="28" fillId="0" borderId="7" xfId="0" applyNumberFormat="1" applyFont="1" applyBorder="1" applyAlignment="1" quotePrefix="1">
      <alignment horizontal="center" vertical="center"/>
    </xf>
    <xf numFmtId="6" fontId="28" fillId="0" borderId="10" xfId="0" applyNumberFormat="1" applyFont="1" applyBorder="1" applyAlignment="1" quotePrefix="1">
      <alignment horizontal="center" vertical="center"/>
    </xf>
    <xf numFmtId="0" fontId="10" fillId="0" borderId="1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6" xfId="0" applyFont="1" applyFill="1" applyBorder="1" applyAlignment="1">
      <alignment horizontal="center" vertical="center" wrapText="1"/>
    </xf>
    <xf numFmtId="49" fontId="0" fillId="8" borderId="21" xfId="0" applyNumberFormat="1" applyFill="1" applyBorder="1" applyAlignment="1" applyProtection="1">
      <alignment horizontal="center" vertical="top" wrapText="1"/>
      <protection locked="0"/>
    </xf>
    <xf numFmtId="49" fontId="0" fillId="8" borderId="18" xfId="0" applyNumberFormat="1" applyFill="1" applyBorder="1" applyAlignment="1" applyProtection="1">
      <alignment horizontal="center" vertical="top" wrapText="1"/>
      <protection locked="0"/>
    </xf>
    <xf numFmtId="181" fontId="4" fillId="0" borderId="13" xfId="0" applyNumberFormat="1" applyFont="1" applyBorder="1" applyAlignment="1" applyProtection="1">
      <alignment horizontal="center" vertical="center"/>
      <protection hidden="1"/>
    </xf>
    <xf numFmtId="181" fontId="4" fillId="0" borderId="0" xfId="0" applyNumberFormat="1" applyFont="1" applyBorder="1" applyAlignment="1" applyProtection="1">
      <alignment horizontal="center" vertical="center"/>
      <protection hidden="1"/>
    </xf>
    <xf numFmtId="181" fontId="4" fillId="0" borderId="16" xfId="0" applyNumberFormat="1" applyFont="1" applyBorder="1" applyAlignment="1" applyProtection="1">
      <alignment horizontal="center" vertical="center"/>
      <protection hidden="1"/>
    </xf>
    <xf numFmtId="0" fontId="4" fillId="0" borderId="1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16" xfId="0" applyFont="1" applyBorder="1" applyAlignment="1">
      <alignment horizontal="center" vertical="center"/>
    </xf>
    <xf numFmtId="0" fontId="23" fillId="0" borderId="13" xfId="0" applyNumberFormat="1" applyFont="1" applyFill="1" applyBorder="1" applyAlignment="1" quotePrefix="1">
      <alignment horizontal="center" vertical="center"/>
    </xf>
    <xf numFmtId="0" fontId="23" fillId="0" borderId="0" xfId="0" applyNumberFormat="1" applyFont="1" applyFill="1" applyBorder="1" applyAlignment="1" quotePrefix="1">
      <alignment horizontal="center" vertical="center"/>
    </xf>
    <xf numFmtId="0" fontId="23" fillId="0" borderId="16" xfId="0" applyNumberFormat="1" applyFont="1" applyFill="1" applyBorder="1" applyAlignment="1" quotePrefix="1">
      <alignment horizontal="center" vertical="center"/>
    </xf>
    <xf numFmtId="0" fontId="0" fillId="0" borderId="13" xfId="0" applyFont="1" applyBorder="1"/>
    <xf numFmtId="0" fontId="0" fillId="0" borderId="0" xfId="0" applyFont="1" applyBorder="1"/>
    <xf numFmtId="0" fontId="0" fillId="0" borderId="16" xfId="0" applyFont="1" applyBorder="1"/>
    <xf numFmtId="49" fontId="0" fillId="1" borderId="2" xfId="0" applyNumberFormat="1" applyFont="1" applyFill="1" applyBorder="1" applyAlignment="1">
      <alignment horizontal="center" vertical="center" wrapText="1"/>
    </xf>
    <xf numFmtId="0" fontId="0" fillId="1" borderId="2" xfId="0" applyFill="1" applyBorder="1" applyAlignment="1">
      <alignment/>
    </xf>
    <xf numFmtId="0" fontId="0" fillId="1" borderId="8" xfId="0" applyFill="1" applyBorder="1" applyAlignment="1">
      <alignment/>
    </xf>
    <xf numFmtId="0" fontId="0" fillId="1" borderId="0" xfId="0" applyFill="1" applyBorder="1" applyAlignment="1">
      <alignment/>
    </xf>
    <xf numFmtId="0" fontId="0" fillId="1" borderId="16" xfId="0" applyFill="1" applyBorder="1" applyAlignment="1">
      <alignment/>
    </xf>
    <xf numFmtId="0" fontId="0" fillId="1" borderId="22" xfId="0" applyFill="1" applyBorder="1" applyAlignment="1">
      <alignment/>
    </xf>
    <xf numFmtId="0" fontId="0" fillId="1" borderId="23" xfId="0" applyFill="1" applyBorder="1" applyAlignment="1">
      <alignment/>
    </xf>
    <xf numFmtId="49" fontId="15" fillId="0" borderId="9" xfId="0" applyNumberFormat="1" applyFont="1" applyBorder="1" applyAlignment="1">
      <alignment horizontal="center" vertical="center"/>
    </xf>
    <xf numFmtId="49" fontId="15" fillId="0" borderId="22" xfId="0" applyNumberFormat="1" applyFont="1" applyBorder="1" applyAlignment="1">
      <alignment horizontal="center" vertical="center"/>
    </xf>
    <xf numFmtId="49" fontId="15" fillId="0" borderId="23" xfId="0" applyNumberFormat="1" applyFont="1" applyBorder="1" applyAlignment="1">
      <alignment horizontal="center" vertical="center"/>
    </xf>
    <xf numFmtId="0" fontId="23" fillId="0" borderId="9" xfId="0" applyFont="1" applyFill="1" applyBorder="1" applyAlignment="1">
      <alignment horizontal="center"/>
    </xf>
    <xf numFmtId="0" fontId="23" fillId="0" borderId="22" xfId="0" applyFont="1" applyFill="1" applyBorder="1" applyAlignment="1">
      <alignment horizontal="center"/>
    </xf>
    <xf numFmtId="0" fontId="23" fillId="0" borderId="23" xfId="0" applyFont="1" applyFill="1" applyBorder="1" applyAlignment="1">
      <alignment horizontal="center"/>
    </xf>
    <xf numFmtId="0" fontId="4" fillId="0" borderId="13" xfId="0" applyFont="1" applyBorder="1" applyAlignment="1">
      <alignment horizontal="left" wrapText="1" shrinkToFit="1"/>
    </xf>
    <xf numFmtId="0" fontId="4" fillId="0" borderId="0" xfId="0" applyFont="1" applyBorder="1" applyAlignment="1">
      <alignment horizontal="left" wrapText="1" shrinkToFit="1"/>
    </xf>
    <xf numFmtId="0" fontId="4" fillId="0" borderId="9" xfId="0" applyFont="1" applyBorder="1"/>
    <xf numFmtId="0" fontId="4" fillId="0" borderId="22" xfId="0" applyFont="1" applyBorder="1"/>
    <xf numFmtId="0" fontId="4" fillId="0" borderId="9" xfId="0" applyFont="1" applyBorder="1" applyAlignment="1">
      <alignment/>
    </xf>
    <xf numFmtId="0" fontId="4" fillId="0" borderId="7" xfId="0" applyFont="1" applyBorder="1" applyAlignment="1">
      <alignment/>
    </xf>
    <xf numFmtId="0" fontId="4" fillId="0" borderId="11" xfId="0" applyFont="1" applyFill="1" applyBorder="1" applyAlignment="1">
      <alignment horizontal="center"/>
    </xf>
    <xf numFmtId="0" fontId="4" fillId="0" borderId="2" xfId="0" applyFont="1" applyFill="1" applyBorder="1" applyAlignment="1">
      <alignment horizontal="center"/>
    </xf>
    <xf numFmtId="0" fontId="4" fillId="0" borderId="0" xfId="0" applyFont="1" applyFill="1" applyBorder="1" applyAlignment="1">
      <alignment horizontal="center"/>
    </xf>
    <xf numFmtId="0" fontId="4" fillId="0" borderId="8" xfId="0" applyFont="1" applyFill="1" applyBorder="1" applyAlignment="1">
      <alignment horizontal="center"/>
    </xf>
    <xf numFmtId="0" fontId="28" fillId="0" borderId="11" xfId="0" applyFont="1" applyFill="1" applyBorder="1" applyAlignment="1">
      <alignment vertical="center" wrapText="1"/>
    </xf>
    <xf numFmtId="0" fontId="28" fillId="0" borderId="8" xfId="0" applyFont="1" applyFill="1" applyBorder="1" applyAlignment="1">
      <alignment vertical="center" wrapText="1"/>
    </xf>
    <xf numFmtId="0" fontId="28" fillId="0" borderId="13" xfId="0" applyFont="1" applyFill="1" applyBorder="1" applyAlignment="1">
      <alignment vertical="center" wrapText="1"/>
    </xf>
    <xf numFmtId="0" fontId="28" fillId="0" borderId="16" xfId="0" applyFont="1" applyFill="1" applyBorder="1" applyAlignment="1">
      <alignment vertical="center" wrapText="1"/>
    </xf>
    <xf numFmtId="0" fontId="28" fillId="0" borderId="9" xfId="0" applyFont="1" applyFill="1" applyBorder="1" applyAlignment="1">
      <alignment vertical="center" wrapText="1"/>
    </xf>
    <xf numFmtId="0" fontId="28" fillId="0" borderId="23" xfId="0" applyFont="1" applyFill="1" applyBorder="1" applyAlignment="1">
      <alignment vertical="center" wrapText="1"/>
    </xf>
    <xf numFmtId="0" fontId="28" fillId="0" borderId="17" xfId="0" applyFont="1" applyFill="1" applyBorder="1" applyAlignment="1">
      <alignment/>
    </xf>
    <xf numFmtId="0" fontId="28" fillId="0" borderId="7" xfId="0" applyFont="1" applyFill="1" applyBorder="1" applyAlignment="1">
      <alignment/>
    </xf>
    <xf numFmtId="0" fontId="28" fillId="0" borderId="10" xfId="0" applyFont="1" applyFill="1" applyBorder="1" applyAlignment="1">
      <alignment/>
    </xf>
    <xf numFmtId="0" fontId="0" fillId="1" borderId="0" xfId="0" applyFont="1" applyFill="1" applyBorder="1"/>
    <xf numFmtId="0" fontId="0" fillId="1" borderId="16" xfId="0" applyFont="1" applyFill="1" applyBorder="1"/>
    <xf numFmtId="0" fontId="0" fillId="1" borderId="22" xfId="0" applyFont="1" applyFill="1" applyBorder="1"/>
    <xf numFmtId="0" fontId="0" fillId="1" borderId="23" xfId="0" applyFont="1" applyFill="1" applyBorder="1"/>
    <xf numFmtId="0" fontId="4" fillId="2" borderId="9" xfId="0" applyFont="1" applyFill="1" applyBorder="1" applyAlignment="1">
      <alignment/>
    </xf>
    <xf numFmtId="0" fontId="4" fillId="2" borderId="22" xfId="0" applyFont="1" applyFill="1" applyBorder="1" applyAlignment="1">
      <alignment/>
    </xf>
    <xf numFmtId="0" fontId="4" fillId="2" borderId="23" xfId="0" applyFont="1" applyFill="1" applyBorder="1" applyAlignment="1">
      <alignment/>
    </xf>
    <xf numFmtId="0" fontId="9" fillId="0" borderId="13" xfId="0" applyFont="1" applyBorder="1"/>
    <xf numFmtId="0" fontId="9" fillId="0" borderId="0" xfId="0" applyFont="1" applyBorder="1"/>
    <xf numFmtId="0" fontId="9" fillId="0" borderId="16" xfId="0" applyFont="1" applyBorder="1"/>
    <xf numFmtId="0" fontId="10" fillId="0" borderId="13"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23" fillId="0" borderId="13" xfId="0" applyNumberFormat="1" applyFont="1" applyFill="1" applyBorder="1" applyAlignment="1" applyProtection="1" quotePrefix="1">
      <alignment horizontal="center" vertical="center"/>
      <protection/>
    </xf>
    <xf numFmtId="0" fontId="23" fillId="0" borderId="0" xfId="0" applyNumberFormat="1" applyFont="1" applyFill="1" applyBorder="1" applyAlignment="1" applyProtection="1" quotePrefix="1">
      <alignment horizontal="center" vertical="center"/>
      <protection/>
    </xf>
    <xf numFmtId="0" fontId="23" fillId="0" borderId="16" xfId="0" applyNumberFormat="1" applyFont="1" applyFill="1" applyBorder="1" applyAlignment="1" applyProtection="1" quotePrefix="1">
      <alignment horizontal="center" vertical="center"/>
      <protection/>
    </xf>
    <xf numFmtId="0" fontId="28" fillId="0" borderId="0" xfId="0" applyFont="1" applyFill="1" applyBorder="1" applyAlignment="1" applyProtection="1">
      <alignment horizontal="left" vertical="top" wrapText="1"/>
      <protection/>
    </xf>
    <xf numFmtId="0" fontId="28" fillId="14" borderId="0" xfId="0" applyFont="1" applyFill="1" applyBorder="1" applyAlignment="1" applyProtection="1">
      <alignment horizontal="left" vertical="top" wrapText="1"/>
      <protection/>
    </xf>
    <xf numFmtId="0" fontId="10" fillId="0" borderId="11" xfId="0" applyFont="1" applyFill="1" applyBorder="1" applyAlignment="1" applyProtection="1">
      <alignment horizontal="left" wrapText="1" shrinkToFit="1"/>
      <protection/>
    </xf>
    <xf numFmtId="0" fontId="10" fillId="0" borderId="2" xfId="0" applyFont="1" applyFill="1" applyBorder="1" applyAlignment="1" applyProtection="1">
      <alignment horizontal="left" wrapText="1" shrinkToFit="1"/>
      <protection/>
    </xf>
    <xf numFmtId="0" fontId="10" fillId="0" borderId="8" xfId="0" applyFont="1" applyFill="1" applyBorder="1" applyAlignment="1" applyProtection="1">
      <alignment horizontal="left" wrapText="1" shrinkToFit="1"/>
      <protection/>
    </xf>
    <xf numFmtId="0" fontId="71" fillId="0" borderId="11" xfId="0" applyFont="1" applyBorder="1" applyAlignment="1" applyProtection="1">
      <alignment horizontal="left" vertical="center"/>
      <protection/>
    </xf>
    <xf numFmtId="0" fontId="71" fillId="0" borderId="2" xfId="0" applyFont="1" applyBorder="1" applyAlignment="1" applyProtection="1">
      <alignment horizontal="left" vertical="center"/>
      <protection/>
    </xf>
    <xf numFmtId="0" fontId="9" fillId="0" borderId="13" xfId="0" applyFont="1" applyBorder="1" applyProtection="1">
      <protection/>
    </xf>
    <xf numFmtId="0" fontId="9" fillId="0" borderId="0" xfId="0" applyFont="1" applyBorder="1" applyProtection="1">
      <protection/>
    </xf>
    <xf numFmtId="0" fontId="9" fillId="0" borderId="16" xfId="0" applyFont="1" applyBorder="1" applyProtection="1">
      <protection/>
    </xf>
    <xf numFmtId="181" fontId="10" fillId="0" borderId="13" xfId="0" applyNumberFormat="1" applyFont="1" applyBorder="1" applyAlignment="1" applyProtection="1">
      <alignment horizontal="center" vertical="center"/>
      <protection hidden="1"/>
    </xf>
    <xf numFmtId="181" fontId="10" fillId="0" borderId="0" xfId="0" applyNumberFormat="1" applyFont="1" applyBorder="1" applyAlignment="1" applyProtection="1">
      <alignment horizontal="center" vertical="center"/>
      <protection hidden="1"/>
    </xf>
    <xf numFmtId="181" fontId="10" fillId="0" borderId="16" xfId="0" applyNumberFormat="1" applyFont="1" applyBorder="1" applyAlignment="1" applyProtection="1">
      <alignment horizontal="center" vertical="center"/>
      <protection hidden="1"/>
    </xf>
    <xf numFmtId="0" fontId="4" fillId="0" borderId="13"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167" fontId="29" fillId="0" borderId="13" xfId="0" applyNumberFormat="1" applyFont="1" applyBorder="1" applyAlignment="1" applyProtection="1">
      <alignment horizontal="center" vertical="center"/>
      <protection/>
    </xf>
    <xf numFmtId="167" fontId="29" fillId="0" borderId="0" xfId="0" applyNumberFormat="1" applyFont="1" applyBorder="1" applyAlignment="1" applyProtection="1">
      <alignment horizontal="center" vertical="center"/>
      <protection/>
    </xf>
    <xf numFmtId="167" fontId="29" fillId="0" borderId="16" xfId="0" applyNumberFormat="1" applyFont="1" applyBorder="1" applyAlignment="1" applyProtection="1">
      <alignment horizontal="center" vertical="center"/>
      <protection/>
    </xf>
    <xf numFmtId="0" fontId="6" fillId="0" borderId="9" xfId="0" applyFont="1" applyBorder="1" applyAlignment="1" applyProtection="1">
      <alignment horizontal="right"/>
      <protection/>
    </xf>
    <xf numFmtId="0" fontId="6" fillId="0" borderId="22" xfId="0" applyFont="1" applyBorder="1" applyAlignment="1" applyProtection="1">
      <alignment horizontal="right"/>
      <protection/>
    </xf>
    <xf numFmtId="0" fontId="6" fillId="0" borderId="23" xfId="0" applyFont="1" applyBorder="1" applyAlignment="1" applyProtection="1">
      <alignment horizontal="right"/>
      <protection/>
    </xf>
    <xf numFmtId="0" fontId="10" fillId="0" borderId="11" xfId="0" applyFont="1" applyFill="1" applyBorder="1" applyAlignment="1" applyProtection="1">
      <alignment horizontal="center" vertical="center" wrapText="1" shrinkToFit="1"/>
      <protection/>
    </xf>
    <xf numFmtId="0" fontId="10" fillId="0" borderId="8" xfId="0" applyFont="1" applyFill="1" applyBorder="1" applyAlignment="1" applyProtection="1">
      <alignment horizontal="center" vertical="center" wrapText="1" shrinkToFit="1"/>
      <protection/>
    </xf>
    <xf numFmtId="0" fontId="10" fillId="0" borderId="13" xfId="0" applyFont="1" applyFill="1" applyBorder="1" applyAlignment="1" applyProtection="1">
      <alignment horizontal="center" vertical="center" wrapText="1" shrinkToFit="1"/>
      <protection/>
    </xf>
    <xf numFmtId="0" fontId="10" fillId="0" borderId="16" xfId="0" applyFont="1" applyFill="1" applyBorder="1" applyAlignment="1" applyProtection="1">
      <alignment horizontal="center" vertical="center" wrapText="1" shrinkToFit="1"/>
      <protection/>
    </xf>
    <xf numFmtId="0" fontId="10" fillId="0" borderId="9" xfId="0" applyFont="1" applyFill="1" applyBorder="1" applyAlignment="1" applyProtection="1">
      <alignment horizontal="center" vertical="center" wrapText="1" shrinkToFit="1"/>
      <protection/>
    </xf>
    <xf numFmtId="0" fontId="10" fillId="0" borderId="23" xfId="0" applyFont="1" applyFill="1" applyBorder="1" applyAlignment="1" applyProtection="1">
      <alignment horizontal="center" vertical="center" wrapText="1" shrinkToFit="1"/>
      <protection/>
    </xf>
    <xf numFmtId="0" fontId="0" fillId="0" borderId="21" xfId="0" applyNumberFormat="1" applyFont="1" applyBorder="1" applyAlignment="1" applyProtection="1">
      <alignment horizontal="center" vertical="center" wrapText="1" shrinkToFit="1"/>
      <protection/>
    </xf>
    <xf numFmtId="0" fontId="0" fillId="0" borderId="18" xfId="0" applyNumberFormat="1" applyFont="1" applyBorder="1" applyAlignment="1" applyProtection="1">
      <alignment horizontal="center" vertical="center" wrapText="1" shrinkToFit="1"/>
      <protection/>
    </xf>
    <xf numFmtId="0" fontId="0" fillId="0" borderId="17" xfId="0" applyFont="1" applyBorder="1" applyAlignment="1" applyProtection="1">
      <alignment horizontal="center"/>
      <protection/>
    </xf>
    <xf numFmtId="0" fontId="0" fillId="0" borderId="7" xfId="0" applyFont="1" applyBorder="1" applyAlignment="1" applyProtection="1">
      <alignment horizontal="center"/>
      <protection/>
    </xf>
    <xf numFmtId="0" fontId="0" fillId="0" borderId="10" xfId="0" applyFont="1" applyBorder="1" applyAlignment="1" applyProtection="1">
      <alignment horizontal="center"/>
      <protection/>
    </xf>
    <xf numFmtId="0" fontId="0" fillId="0" borderId="8" xfId="0" applyNumberFormat="1" applyFont="1" applyBorder="1" applyAlignment="1" applyProtection="1">
      <alignment horizontal="center" vertical="center" wrapText="1" shrinkToFit="1"/>
      <protection/>
    </xf>
    <xf numFmtId="0" fontId="0" fillId="0" borderId="16" xfId="0" applyNumberFormat="1" applyFont="1" applyBorder="1" applyAlignment="1" applyProtection="1">
      <alignment horizontal="center" vertical="center" wrapText="1" shrinkToFit="1"/>
      <protection/>
    </xf>
    <xf numFmtId="0" fontId="28" fillId="0" borderId="8" xfId="0" applyNumberFormat="1" applyFont="1" applyBorder="1" applyAlignment="1" applyProtection="1">
      <alignment horizontal="center" vertical="center" wrapText="1" shrinkToFit="1"/>
      <protection/>
    </xf>
    <xf numFmtId="0" fontId="28" fillId="0" borderId="16" xfId="0" applyNumberFormat="1" applyFont="1" applyBorder="1" applyAlignment="1" applyProtection="1">
      <alignment horizontal="center" vertical="center" wrapText="1" shrinkToFit="1"/>
      <protection/>
    </xf>
    <xf numFmtId="0" fontId="4" fillId="0" borderId="9" xfId="0" applyFont="1" applyFill="1" applyBorder="1" applyAlignment="1" applyProtection="1">
      <alignment wrapText="1"/>
      <protection/>
    </xf>
    <xf numFmtId="0" fontId="4" fillId="0" borderId="22" xfId="0" applyFont="1" applyFill="1" applyBorder="1" applyAlignment="1" applyProtection="1">
      <alignment wrapText="1"/>
      <protection/>
    </xf>
    <xf numFmtId="0" fontId="0" fillId="0" borderId="17" xfId="0" applyFont="1" applyFill="1" applyBorder="1" applyAlignment="1" applyProtection="1">
      <alignment horizontal="left" wrapText="1"/>
      <protection/>
    </xf>
    <xf numFmtId="38" fontId="0" fillId="0" borderId="0" xfId="0" applyNumberFormat="1" applyFont="1" applyBorder="1" applyAlignment="1" applyProtection="1">
      <alignment horizontal="right"/>
      <protection/>
    </xf>
    <xf numFmtId="38" fontId="0" fillId="0" borderId="0" xfId="0" applyNumberFormat="1" applyBorder="1" applyAlignment="1" applyProtection="1">
      <alignment horizontal="right"/>
      <protection/>
    </xf>
    <xf numFmtId="38" fontId="0" fillId="0" borderId="16" xfId="0" applyNumberFormat="1" applyBorder="1" applyAlignment="1" applyProtection="1">
      <alignment horizontal="right"/>
      <protection/>
    </xf>
    <xf numFmtId="0" fontId="0" fillId="0" borderId="17" xfId="0" applyFont="1" applyFill="1" applyBorder="1" applyAlignment="1" applyProtection="1" quotePrefix="1">
      <alignment horizontal="right" vertical="center"/>
      <protection/>
    </xf>
    <xf numFmtId="0" fontId="0" fillId="0" borderId="7" xfId="0" applyFont="1" applyFill="1" applyBorder="1" applyAlignment="1" applyProtection="1" quotePrefix="1">
      <alignment horizontal="right" vertical="center"/>
      <protection/>
    </xf>
    <xf numFmtId="0" fontId="0" fillId="0" borderId="0" xfId="0" applyFont="1" applyFill="1" applyBorder="1" applyAlignment="1" applyProtection="1" quotePrefix="1">
      <alignment horizontal="right" vertical="center"/>
      <protection/>
    </xf>
    <xf numFmtId="0" fontId="0" fillId="0" borderId="16" xfId="0" applyFont="1" applyFill="1" applyBorder="1" applyAlignment="1" applyProtection="1" quotePrefix="1">
      <alignment horizontal="right" vertical="center"/>
      <protection/>
    </xf>
    <xf numFmtId="0" fontId="28" fillId="14" borderId="0" xfId="0" applyFont="1" applyFill="1" applyBorder="1" applyAlignment="1" applyProtection="1">
      <alignment horizontal="left" wrapText="1"/>
      <protection/>
    </xf>
    <xf numFmtId="0" fontId="4" fillId="0" borderId="17" xfId="0" applyFont="1" applyFill="1" applyBorder="1" applyAlignment="1" applyProtection="1">
      <alignment wrapText="1"/>
      <protection/>
    </xf>
    <xf numFmtId="0" fontId="4" fillId="0" borderId="7" xfId="0" applyFont="1" applyFill="1" applyBorder="1" applyAlignment="1" applyProtection="1">
      <alignment wrapText="1"/>
      <protection/>
    </xf>
    <xf numFmtId="0" fontId="4" fillId="0" borderId="0" xfId="0" applyFont="1" applyFill="1" applyBorder="1" applyAlignment="1" applyProtection="1">
      <alignment wrapText="1"/>
      <protection/>
    </xf>
    <xf numFmtId="0" fontId="4" fillId="0" borderId="16" xfId="0" applyFont="1" applyFill="1" applyBorder="1" applyAlignment="1" applyProtection="1">
      <alignment wrapText="1"/>
      <protection/>
    </xf>
    <xf numFmtId="0" fontId="0" fillId="0" borderId="17" xfId="0" applyFont="1" applyBorder="1" applyAlignment="1" applyProtection="1" quotePrefix="1">
      <alignment horizontal="right" vertical="center" wrapText="1"/>
      <protection/>
    </xf>
    <xf numFmtId="0" fontId="0" fillId="0" borderId="7" xfId="0" applyFont="1" applyBorder="1" applyAlignment="1" applyProtection="1" quotePrefix="1">
      <alignment horizontal="right" vertical="center" wrapText="1"/>
      <protection/>
    </xf>
    <xf numFmtId="0" fontId="0" fillId="0" borderId="0" xfId="0" applyFont="1" applyBorder="1" applyAlignment="1" applyProtection="1" quotePrefix="1">
      <alignment horizontal="right" vertical="center" wrapText="1"/>
      <protection/>
    </xf>
    <xf numFmtId="0" fontId="0" fillId="0" borderId="16" xfId="0" applyFont="1" applyBorder="1" applyAlignment="1" applyProtection="1" quotePrefix="1">
      <alignment horizontal="right" vertical="center" wrapText="1"/>
      <protection/>
    </xf>
    <xf numFmtId="0" fontId="10" fillId="0" borderId="9" xfId="0" applyFont="1" applyFill="1" applyBorder="1" applyAlignment="1" applyProtection="1">
      <alignment wrapText="1"/>
      <protection hidden="1"/>
    </xf>
    <xf numFmtId="0" fontId="10" fillId="0" borderId="22" xfId="0" applyFont="1" applyFill="1" applyBorder="1" applyAlignment="1" applyProtection="1">
      <alignment wrapText="1"/>
      <protection hidden="1"/>
    </xf>
    <xf numFmtId="0" fontId="28" fillId="0" borderId="17" xfId="0" applyFont="1" applyFill="1" applyBorder="1" applyAlignment="1" applyProtection="1">
      <alignment horizontal="left" wrapText="1"/>
      <protection hidden="1"/>
    </xf>
    <xf numFmtId="0" fontId="10" fillId="0" borderId="17" xfId="0" applyFont="1" applyFill="1" applyBorder="1" applyAlignment="1" applyProtection="1">
      <alignment wrapText="1"/>
      <protection hidden="1"/>
    </xf>
    <xf numFmtId="0" fontId="10" fillId="0" borderId="7" xfId="0" applyFont="1" applyFill="1" applyBorder="1" applyAlignment="1" applyProtection="1">
      <alignment wrapText="1"/>
      <protection hidden="1"/>
    </xf>
    <xf numFmtId="0" fontId="0" fillId="0" borderId="9" xfId="0" applyFont="1" applyFill="1" applyBorder="1" applyAlignment="1" applyProtection="1" quotePrefix="1">
      <alignment horizontal="right" vertical="center"/>
      <protection/>
    </xf>
    <xf numFmtId="0" fontId="0" fillId="0" borderId="22" xfId="0" applyFont="1" applyFill="1" applyBorder="1" applyAlignment="1" applyProtection="1" quotePrefix="1">
      <alignment horizontal="right" vertical="center"/>
      <protection/>
    </xf>
    <xf numFmtId="0" fontId="8" fillId="0" borderId="9" xfId="0" applyFont="1" applyFill="1" applyBorder="1" applyAlignment="1" applyProtection="1" quotePrefix="1">
      <alignment horizontal="center" vertical="center"/>
      <protection/>
    </xf>
    <xf numFmtId="0" fontId="8" fillId="0" borderId="22" xfId="0" applyFont="1" applyFill="1" applyBorder="1" applyAlignment="1" applyProtection="1" quotePrefix="1">
      <alignment horizontal="center" vertical="center"/>
      <protection/>
    </xf>
    <xf numFmtId="0" fontId="8" fillId="0" borderId="23" xfId="0" applyFont="1" applyFill="1" applyBorder="1" applyAlignment="1" applyProtection="1" quotePrefix="1">
      <alignment horizontal="center" vertical="center"/>
      <protection/>
    </xf>
    <xf numFmtId="0" fontId="37" fillId="0" borderId="11" xfId="0" applyFont="1" applyBorder="1" applyAlignment="1" applyProtection="1">
      <alignment horizontal="left"/>
      <protection/>
    </xf>
    <xf numFmtId="0" fontId="37" fillId="0" borderId="2" xfId="0" applyFont="1" applyBorder="1" applyAlignment="1" applyProtection="1">
      <alignment horizontal="left"/>
      <protection/>
    </xf>
    <xf numFmtId="0" fontId="37" fillId="0" borderId="8" xfId="0" applyFont="1" applyBorder="1" applyAlignment="1" applyProtection="1">
      <alignment horizontal="left"/>
      <protection/>
    </xf>
    <xf numFmtId="181" fontId="10" fillId="0" borderId="13" xfId="0" applyNumberFormat="1" applyFont="1" applyBorder="1" applyAlignment="1" applyProtection="1">
      <alignment horizontal="center" vertical="center"/>
      <protection/>
    </xf>
    <xf numFmtId="181" fontId="10" fillId="0" borderId="0" xfId="0" applyNumberFormat="1" applyFont="1" applyBorder="1" applyAlignment="1" applyProtection="1">
      <alignment horizontal="center" vertical="center"/>
      <protection/>
    </xf>
    <xf numFmtId="181" fontId="10" fillId="0" borderId="16" xfId="0" applyNumberFormat="1" applyFont="1" applyBorder="1" applyAlignment="1" applyProtection="1">
      <alignment horizontal="center" vertical="center"/>
      <protection/>
    </xf>
    <xf numFmtId="49" fontId="0" fillId="0" borderId="21" xfId="0" applyNumberFormat="1" applyFont="1" applyBorder="1" applyAlignment="1" applyProtection="1">
      <alignment horizontal="center" vertical="center" wrapText="1" shrinkToFit="1"/>
      <protection/>
    </xf>
    <xf numFmtId="49" fontId="0" fillId="0" borderId="18" xfId="0" applyNumberFormat="1" applyFont="1" applyBorder="1" applyAlignment="1" applyProtection="1">
      <alignment horizontal="center" vertical="center" wrapText="1" shrinkToFit="1"/>
      <protection/>
    </xf>
    <xf numFmtId="49" fontId="28" fillId="0" borderId="21" xfId="0" applyNumberFormat="1" applyFont="1" applyBorder="1" applyAlignment="1" applyProtection="1">
      <alignment horizontal="center" vertical="center" wrapText="1" shrinkToFit="1"/>
      <protection/>
    </xf>
    <xf numFmtId="49" fontId="28" fillId="0" borderId="18" xfId="0" applyNumberFormat="1" applyFont="1" applyBorder="1" applyAlignment="1" applyProtection="1">
      <alignment horizontal="center" vertical="center" wrapText="1" shrinkToFit="1"/>
      <protection/>
    </xf>
    <xf numFmtId="0" fontId="10" fillId="0" borderId="9" xfId="0" applyFont="1" applyFill="1" applyBorder="1" applyAlignment="1" applyProtection="1">
      <alignment wrapText="1"/>
      <protection/>
    </xf>
    <xf numFmtId="0" fontId="10" fillId="0" borderId="22" xfId="0" applyFont="1" applyFill="1" applyBorder="1" applyAlignment="1" applyProtection="1">
      <alignment wrapText="1"/>
      <protection/>
    </xf>
    <xf numFmtId="0" fontId="28" fillId="0" borderId="11" xfId="0" applyFont="1" applyFill="1" applyBorder="1" applyAlignment="1" applyProtection="1">
      <alignment horizontal="left" wrapText="1"/>
      <protection/>
    </xf>
    <xf numFmtId="0" fontId="28" fillId="0" borderId="9" xfId="0" applyFont="1" applyFill="1" applyBorder="1" applyAlignment="1" applyProtection="1">
      <alignment horizontal="left" wrapText="1"/>
      <protection/>
    </xf>
    <xf numFmtId="0" fontId="10" fillId="0" borderId="17" xfId="0" applyFont="1" applyFill="1" applyBorder="1" applyAlignment="1" applyProtection="1">
      <alignment/>
      <protection/>
    </xf>
    <xf numFmtId="0" fontId="10" fillId="0" borderId="7" xfId="0" applyFont="1" applyFill="1" applyBorder="1" applyAlignment="1" applyProtection="1">
      <alignment/>
      <protection/>
    </xf>
    <xf numFmtId="3" fontId="28" fillId="0" borderId="0" xfId="0" applyNumberFormat="1" applyFont="1" applyBorder="1" applyAlignment="1" applyProtection="1">
      <alignment/>
      <protection/>
    </xf>
    <xf numFmtId="0" fontId="28" fillId="0" borderId="0" xfId="0" applyFont="1" applyBorder="1" applyAlignment="1" applyProtection="1">
      <alignment/>
      <protection/>
    </xf>
    <xf numFmtId="0" fontId="28" fillId="0" borderId="16" xfId="0" applyFont="1" applyBorder="1" applyAlignment="1" applyProtection="1">
      <alignment/>
      <protection/>
    </xf>
    <xf numFmtId="0" fontId="28" fillId="0" borderId="11" xfId="0" applyFont="1" applyBorder="1" applyAlignment="1" applyProtection="1" quotePrefix="1">
      <alignment horizontal="right" vertical="center" wrapText="1"/>
      <protection/>
    </xf>
    <xf numFmtId="0" fontId="28" fillId="0" borderId="2" xfId="0" applyFont="1" applyBorder="1" applyAlignment="1" applyProtection="1" quotePrefix="1">
      <alignment horizontal="right" vertical="center" wrapText="1"/>
      <protection/>
    </xf>
    <xf numFmtId="0" fontId="28" fillId="0" borderId="0" xfId="0" applyFont="1" applyBorder="1" applyAlignment="1" applyProtection="1" quotePrefix="1">
      <alignment horizontal="right" vertical="center" wrapText="1"/>
      <protection/>
    </xf>
    <xf numFmtId="0" fontId="28" fillId="0" borderId="16" xfId="0" applyFont="1" applyBorder="1" applyAlignment="1" applyProtection="1" quotePrefix="1">
      <alignment horizontal="right" vertical="center" wrapText="1"/>
      <protection/>
    </xf>
    <xf numFmtId="0" fontId="28" fillId="0" borderId="13" xfId="0" applyFont="1" applyFill="1" applyBorder="1" applyProtection="1">
      <protection/>
    </xf>
    <xf numFmtId="0" fontId="28" fillId="0" borderId="0" xfId="0" applyFont="1" applyFill="1" applyBorder="1" applyProtection="1">
      <protection/>
    </xf>
    <xf numFmtId="0" fontId="28" fillId="0" borderId="16" xfId="0" applyFont="1" applyFill="1" applyBorder="1" applyProtection="1">
      <protection/>
    </xf>
    <xf numFmtId="3" fontId="0" fillId="0" borderId="0" xfId="0" applyNumberFormat="1" applyFont="1" applyBorder="1" applyAlignment="1" applyProtection="1">
      <alignment/>
      <protection/>
    </xf>
    <xf numFmtId="0" fontId="0" fillId="0" borderId="0" xfId="0" applyBorder="1" applyAlignment="1" applyProtection="1">
      <alignment/>
      <protection/>
    </xf>
    <xf numFmtId="0" fontId="0" fillId="0" borderId="16" xfId="0" applyBorder="1" applyAlignment="1" applyProtection="1">
      <alignment/>
      <protection/>
    </xf>
    <xf numFmtId="0" fontId="0" fillId="0" borderId="11" xfId="0" applyFont="1" applyBorder="1" applyProtection="1">
      <protection/>
    </xf>
    <xf numFmtId="0" fontId="0" fillId="0" borderId="2" xfId="0" applyFont="1" applyBorder="1" applyProtection="1">
      <protection/>
    </xf>
    <xf numFmtId="0" fontId="0" fillId="0" borderId="0" xfId="0" applyFont="1" applyBorder="1" applyProtection="1">
      <protection/>
    </xf>
    <xf numFmtId="0" fontId="0" fillId="0" borderId="16" xfId="0" applyFont="1" applyBorder="1" applyProtection="1">
      <protection/>
    </xf>
    <xf numFmtId="0" fontId="23" fillId="0" borderId="9" xfId="0" applyFont="1" applyBorder="1" applyAlignment="1" applyProtection="1">
      <alignment horizontal="center"/>
      <protection/>
    </xf>
    <xf numFmtId="0" fontId="23" fillId="0" borderId="22" xfId="0" applyFont="1" applyBorder="1" applyAlignment="1" applyProtection="1">
      <alignment horizontal="center"/>
      <protection/>
    </xf>
    <xf numFmtId="0" fontId="23" fillId="0" borderId="23" xfId="0" applyFont="1" applyBorder="1" applyAlignment="1" applyProtection="1">
      <alignment horizontal="center"/>
      <protection/>
    </xf>
    <xf numFmtId="0" fontId="10" fillId="0" borderId="0" xfId="0" applyFont="1" applyBorder="1" applyAlignment="1" applyProtection="1">
      <alignment horizontal="center" vertical="center"/>
      <protection/>
    </xf>
    <xf numFmtId="0" fontId="10" fillId="0" borderId="16" xfId="0" applyFont="1" applyBorder="1" applyAlignment="1" applyProtection="1">
      <alignment horizontal="center" vertical="center"/>
      <protection/>
    </xf>
    <xf numFmtId="3" fontId="10" fillId="0" borderId="0" xfId="0" applyNumberFormat="1" applyFont="1" applyBorder="1" applyAlignment="1" applyProtection="1">
      <alignment horizontal="right"/>
      <protection/>
    </xf>
    <xf numFmtId="0" fontId="10" fillId="0" borderId="0" xfId="0" applyFont="1" applyBorder="1" applyAlignment="1" applyProtection="1">
      <alignment horizontal="right"/>
      <protection/>
    </xf>
    <xf numFmtId="0" fontId="10" fillId="0" borderId="16" xfId="0" applyFont="1" applyBorder="1" applyAlignment="1" applyProtection="1">
      <alignment horizontal="right"/>
      <protection/>
    </xf>
    <xf numFmtId="0" fontId="28" fillId="0" borderId="18" xfId="0" applyNumberFormat="1" applyFont="1" applyBorder="1" applyAlignment="1" applyProtection="1">
      <alignment horizontal="center" vertical="center" wrapText="1" shrinkToFit="1"/>
      <protection/>
    </xf>
    <xf numFmtId="3" fontId="4" fillId="0" borderId="0" xfId="0" applyNumberFormat="1" applyFont="1" applyBorder="1" applyAlignment="1" applyProtection="1">
      <alignment horizontal="right"/>
      <protection/>
    </xf>
    <xf numFmtId="0" fontId="4" fillId="0" borderId="0" xfId="0" applyFont="1" applyBorder="1" applyAlignment="1" applyProtection="1">
      <alignment horizontal="right"/>
      <protection/>
    </xf>
    <xf numFmtId="0" fontId="4" fillId="0" borderId="16" xfId="0" applyFont="1" applyBorder="1" applyAlignment="1" applyProtection="1">
      <alignment horizontal="right"/>
      <protection/>
    </xf>
    <xf numFmtId="3" fontId="28" fillId="0" borderId="0" xfId="0" applyNumberFormat="1" applyFont="1" applyBorder="1" applyAlignment="1" applyProtection="1">
      <alignment horizontal="right"/>
      <protection/>
    </xf>
    <xf numFmtId="0" fontId="28" fillId="0" borderId="0" xfId="0" applyFont="1" applyBorder="1" applyAlignment="1" applyProtection="1">
      <alignment horizontal="right"/>
      <protection/>
    </xf>
    <xf numFmtId="0" fontId="28" fillId="0" borderId="16" xfId="0" applyFont="1" applyBorder="1" applyAlignment="1" applyProtection="1">
      <alignment horizontal="right"/>
      <protection/>
    </xf>
    <xf numFmtId="3" fontId="94" fillId="0" borderId="0" xfId="0" applyNumberFormat="1" applyFont="1" applyBorder="1" applyAlignment="1" applyProtection="1">
      <alignment horizontal="right"/>
      <protection/>
    </xf>
    <xf numFmtId="0" fontId="94" fillId="0" borderId="0" xfId="0" applyFont="1" applyBorder="1" applyAlignment="1" applyProtection="1">
      <alignment horizontal="right"/>
      <protection/>
    </xf>
    <xf numFmtId="0" fontId="94" fillId="0" borderId="16" xfId="0" applyFont="1" applyBorder="1" applyAlignment="1" applyProtection="1">
      <alignment horizontal="right"/>
      <protection/>
    </xf>
    <xf numFmtId="0" fontId="28" fillId="0" borderId="17" xfId="0" applyFont="1" applyBorder="1" applyAlignment="1" applyProtection="1" quotePrefix="1">
      <alignment horizontal="right" vertical="center" wrapText="1"/>
      <protection/>
    </xf>
    <xf numFmtId="0" fontId="28" fillId="0" borderId="7" xfId="0" applyFont="1" applyBorder="1" applyAlignment="1" applyProtection="1" quotePrefix="1">
      <alignment horizontal="right" vertical="center" wrapText="1"/>
      <protection/>
    </xf>
    <xf numFmtId="0" fontId="0" fillId="0" borderId="17" xfId="0" applyFont="1" applyBorder="1" applyProtection="1">
      <protection hidden="1"/>
    </xf>
    <xf numFmtId="0" fontId="0" fillId="0" borderId="7" xfId="0" applyFont="1" applyBorder="1" applyProtection="1">
      <protection hidden="1"/>
    </xf>
    <xf numFmtId="0" fontId="0" fillId="0" borderId="0" xfId="0" applyFont="1" applyBorder="1" applyProtection="1">
      <protection hidden="1"/>
    </xf>
    <xf numFmtId="0" fontId="0" fillId="0" borderId="16" xfId="0" applyFont="1" applyBorder="1" applyProtection="1">
      <protection hidden="1"/>
    </xf>
    <xf numFmtId="0" fontId="4" fillId="0" borderId="0" xfId="0" applyFont="1" applyBorder="1" applyAlignment="1">
      <alignment horizontal="center"/>
    </xf>
    <xf numFmtId="0" fontId="4" fillId="0" borderId="17" xfId="0" applyFont="1" applyFill="1" applyBorder="1" applyAlignment="1">
      <alignment/>
    </xf>
    <xf numFmtId="0" fontId="4" fillId="0" borderId="7" xfId="0" applyFont="1" applyFill="1" applyBorder="1" applyAlignment="1">
      <alignment/>
    </xf>
    <xf numFmtId="0" fontId="4" fillId="0" borderId="16" xfId="0" applyFont="1" applyFill="1" applyBorder="1" applyAlignment="1">
      <alignment/>
    </xf>
    <xf numFmtId="0" fontId="4" fillId="0" borderId="17" xfId="0" applyFont="1" applyFill="1" applyBorder="1" applyAlignment="1">
      <alignment wrapText="1"/>
    </xf>
    <xf numFmtId="0" fontId="4" fillId="0" borderId="7" xfId="0" applyFont="1" applyFill="1" applyBorder="1" applyAlignment="1">
      <alignment wrapText="1"/>
    </xf>
    <xf numFmtId="0" fontId="52" fillId="3" borderId="8" xfId="0" applyFont="1" applyFill="1" applyBorder="1" applyAlignment="1">
      <alignment/>
    </xf>
    <xf numFmtId="0" fontId="52" fillId="3" borderId="16" xfId="0" applyFont="1" applyFill="1" applyBorder="1" applyAlignment="1">
      <alignment/>
    </xf>
    <xf numFmtId="0" fontId="52" fillId="3" borderId="0" xfId="0" applyFont="1" applyFill="1" applyBorder="1" applyAlignment="1">
      <alignment/>
    </xf>
    <xf numFmtId="0" fontId="4" fillId="0" borderId="17" xfId="0" applyFont="1" applyBorder="1"/>
    <xf numFmtId="0" fontId="4" fillId="0" borderId="7" xfId="0" applyFont="1" applyBorder="1"/>
    <xf numFmtId="0" fontId="0" fillId="0" borderId="17" xfId="0" applyFont="1" applyBorder="1" applyAlignment="1" quotePrefix="1">
      <alignment horizontal="right" vertical="center" wrapText="1"/>
    </xf>
    <xf numFmtId="0" fontId="0" fillId="0" borderId="7" xfId="0" applyFont="1" applyBorder="1" applyAlignment="1" quotePrefix="1">
      <alignment horizontal="right" vertical="center" wrapText="1"/>
    </xf>
    <xf numFmtId="0" fontId="0" fillId="0" borderId="0" xfId="0" applyFont="1" applyBorder="1" applyAlignment="1" quotePrefix="1">
      <alignment horizontal="right" vertical="center" wrapText="1"/>
    </xf>
    <xf numFmtId="0" fontId="0" fillId="0" borderId="16" xfId="0" applyFont="1" applyBorder="1" applyAlignment="1" quotePrefix="1">
      <alignment horizontal="right" vertical="center" wrapText="1"/>
    </xf>
    <xf numFmtId="0" fontId="4" fillId="0" borderId="11" xfId="0" applyFont="1" applyFill="1" applyBorder="1" applyAlignment="1" applyProtection="1">
      <alignment/>
      <protection hidden="1"/>
    </xf>
    <xf numFmtId="0" fontId="4" fillId="0" borderId="2" xfId="0" applyFont="1" applyFill="1" applyBorder="1" applyAlignment="1" applyProtection="1">
      <alignment/>
      <protection hidden="1"/>
    </xf>
    <xf numFmtId="0" fontId="37" fillId="0" borderId="11" xfId="0" applyFont="1" applyBorder="1" applyAlignment="1" applyProtection="1">
      <alignment horizontal="left"/>
      <protection hidden="1"/>
    </xf>
    <xf numFmtId="0" fontId="37" fillId="0" borderId="2" xfId="0" applyFont="1" applyBorder="1" applyAlignment="1" applyProtection="1">
      <alignment horizontal="left"/>
      <protection hidden="1"/>
    </xf>
    <xf numFmtId="0" fontId="37" fillId="0" borderId="8" xfId="0" applyFont="1" applyBorder="1" applyAlignment="1" applyProtection="1">
      <alignment horizontal="left"/>
      <protection hidden="1"/>
    </xf>
    <xf numFmtId="0" fontId="9" fillId="0" borderId="13" xfId="0" applyFont="1" applyBorder="1" applyProtection="1">
      <protection hidden="1"/>
    </xf>
    <xf numFmtId="0" fontId="9" fillId="0" borderId="0" xfId="0" applyFont="1" applyBorder="1" applyProtection="1">
      <protection hidden="1"/>
    </xf>
    <xf numFmtId="0" fontId="9" fillId="0" borderId="16" xfId="0" applyFont="1" applyBorder="1" applyProtection="1">
      <protection hidden="1"/>
    </xf>
    <xf numFmtId="0" fontId="9" fillId="0" borderId="13"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9" fillId="0" borderId="16" xfId="0" applyFont="1" applyBorder="1" applyAlignment="1" applyProtection="1">
      <alignment horizontal="center" vertical="center"/>
      <protection hidden="1"/>
    </xf>
    <xf numFmtId="0" fontId="4" fillId="0" borderId="11" xfId="0" applyFont="1" applyBorder="1" applyAlignment="1">
      <alignment horizontal="center" vertical="center" wrapText="1" shrinkToFit="1"/>
    </xf>
    <xf numFmtId="0" fontId="4" fillId="0" borderId="8" xfId="0" applyFont="1" applyBorder="1" applyAlignment="1">
      <alignment horizontal="center" vertical="center" wrapText="1" shrinkToFit="1"/>
    </xf>
    <xf numFmtId="0" fontId="4" fillId="0" borderId="9" xfId="0" applyFont="1" applyBorder="1" applyAlignment="1">
      <alignment horizontal="center" vertical="center" wrapText="1" shrinkToFit="1"/>
    </xf>
    <xf numFmtId="0" fontId="4" fillId="0" borderId="23" xfId="0" applyFont="1" applyBorder="1" applyAlignment="1">
      <alignment horizontal="center" vertical="center" wrapText="1" shrinkToFit="1"/>
    </xf>
    <xf numFmtId="0" fontId="4" fillId="0" borderId="17" xfId="0" applyFont="1" applyFill="1" applyBorder="1" applyAlignment="1" applyProtection="1">
      <alignment wrapText="1"/>
      <protection hidden="1"/>
    </xf>
    <xf numFmtId="0" fontId="4" fillId="0" borderId="7" xfId="0" applyFont="1" applyFill="1" applyBorder="1" applyAlignment="1" applyProtection="1">
      <alignment wrapText="1"/>
      <protection hidden="1"/>
    </xf>
    <xf numFmtId="0" fontId="0" fillId="0" borderId="2" xfId="0" applyFont="1" applyBorder="1" applyAlignment="1">
      <alignment horizontal="center" vertical="center" wrapText="1" shrinkToFit="1"/>
    </xf>
    <xf numFmtId="0" fontId="0" fillId="0" borderId="8" xfId="0" applyFont="1" applyBorder="1" applyAlignment="1">
      <alignment horizontal="center" vertical="center" wrapText="1" shrinkToFit="1"/>
    </xf>
    <xf numFmtId="0" fontId="0" fillId="0" borderId="11" xfId="0" applyFont="1" applyFill="1" applyBorder="1" applyAlignment="1" applyProtection="1">
      <alignment wrapText="1"/>
      <protection hidden="1"/>
    </xf>
    <xf numFmtId="0" fontId="0" fillId="0" borderId="9" xfId="0" applyBorder="1" applyAlignment="1" applyProtection="1">
      <alignment wrapText="1"/>
      <protection hidden="1"/>
    </xf>
    <xf numFmtId="0" fontId="8" fillId="0" borderId="13" xfId="0" applyFont="1" applyBorder="1" applyAlignment="1" quotePrefix="1">
      <alignment horizontal="center" vertical="center"/>
    </xf>
    <xf numFmtId="0" fontId="8" fillId="0" borderId="0" xfId="0" applyFont="1" applyBorder="1" applyAlignment="1" quotePrefix="1">
      <alignment horizontal="center" vertical="center"/>
    </xf>
    <xf numFmtId="0" fontId="8" fillId="0" borderId="16" xfId="0" applyFont="1" applyBorder="1" applyAlignment="1" quotePrefix="1">
      <alignment horizontal="center" vertical="center"/>
    </xf>
    <xf numFmtId="0" fontId="6" fillId="0" borderId="9" xfId="0" applyFont="1" applyBorder="1" applyAlignment="1">
      <alignment horizontal="right" vertical="center"/>
    </xf>
    <xf numFmtId="0" fontId="6" fillId="0" borderId="22" xfId="0" applyFont="1" applyBorder="1" applyAlignment="1">
      <alignment horizontal="right" vertical="center"/>
    </xf>
    <xf numFmtId="0" fontId="6" fillId="0" borderId="23" xfId="0" applyFont="1" applyBorder="1" applyAlignment="1">
      <alignment horizontal="righ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3" xfId="0" applyBorder="1" applyAlignment="1">
      <alignment horizontal="center" vertical="center"/>
    </xf>
    <xf numFmtId="0" fontId="0" fillId="0" borderId="17" xfId="0" applyFont="1" applyFill="1" applyBorder="1" applyAlignment="1">
      <alignment horizontal="left" wrapText="1"/>
    </xf>
    <xf numFmtId="0" fontId="0" fillId="0" borderId="0" xfId="0" applyFont="1" applyBorder="1" applyAlignment="1">
      <alignment horizontal="center"/>
    </xf>
    <xf numFmtId="0" fontId="0" fillId="0" borderId="16" xfId="0" applyFont="1" applyBorder="1" applyAlignment="1">
      <alignment horizontal="center"/>
    </xf>
    <xf numFmtId="0" fontId="0" fillId="6" borderId="0" xfId="0" applyFill="1" applyBorder="1" applyAlignment="1">
      <alignment horizontal="left" vertical="top" wrapText="1"/>
    </xf>
    <xf numFmtId="0" fontId="8" fillId="0" borderId="1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16" xfId="0" applyFont="1" applyBorder="1" applyAlignment="1" applyProtection="1">
      <alignment horizontal="center"/>
      <protection hidden="1"/>
    </xf>
    <xf numFmtId="0" fontId="4" fillId="0" borderId="2" xfId="0" applyFont="1" applyBorder="1" applyAlignment="1">
      <alignment horizontal="center" vertical="center" wrapText="1" shrinkToFit="1"/>
    </xf>
    <xf numFmtId="0" fontId="4" fillId="0" borderId="9" xfId="0" applyFont="1" applyFill="1" applyBorder="1" applyAlignment="1">
      <alignment horizontal="left" wrapText="1"/>
    </xf>
    <xf numFmtId="0" fontId="4" fillId="0" borderId="7" xfId="0" applyFont="1" applyFill="1" applyBorder="1" applyAlignment="1">
      <alignment horizontal="left" wrapText="1"/>
    </xf>
    <xf numFmtId="0" fontId="8" fillId="0" borderId="13" xfId="0" applyNumberFormat="1" applyFont="1" applyFill="1" applyBorder="1" applyAlignment="1" quotePrefix="1">
      <alignment horizontal="center" vertical="center"/>
    </xf>
    <xf numFmtId="0" fontId="8" fillId="0" borderId="0" xfId="0" applyNumberFormat="1" applyFont="1" applyFill="1" applyBorder="1" applyAlignment="1" quotePrefix="1">
      <alignment horizontal="center" vertical="center"/>
    </xf>
    <xf numFmtId="0" fontId="8" fillId="0" borderId="16" xfId="0" applyNumberFormat="1" applyFont="1" applyFill="1" applyBorder="1" applyAlignment="1" quotePrefix="1">
      <alignment horizontal="center" vertical="center"/>
    </xf>
    <xf numFmtId="0" fontId="29" fillId="0" borderId="13" xfId="0" applyFont="1" applyBorder="1" applyAlignment="1">
      <alignment horizontal="left"/>
    </xf>
    <xf numFmtId="0" fontId="29" fillId="0" borderId="0" xfId="0" applyFont="1" applyBorder="1" applyAlignment="1">
      <alignment horizontal="left"/>
    </xf>
    <xf numFmtId="0" fontId="29" fillId="0" borderId="16" xfId="0" applyFont="1" applyBorder="1" applyAlignment="1">
      <alignment horizontal="left"/>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0" fillId="0" borderId="21" xfId="0" applyFont="1" applyBorder="1" applyAlignment="1" applyProtection="1" quotePrefix="1">
      <alignment horizontal="center" vertical="center" wrapText="1"/>
      <protection hidden="1"/>
    </xf>
    <xf numFmtId="0" fontId="0" fillId="0" borderId="18" xfId="0" applyFont="1" applyBorder="1" applyAlignment="1" applyProtection="1" quotePrefix="1">
      <alignment horizontal="center" vertical="center" wrapText="1"/>
      <protection hidden="1"/>
    </xf>
    <xf numFmtId="49" fontId="15" fillId="0" borderId="9" xfId="0" applyNumberFormat="1" applyFont="1" applyBorder="1" applyAlignment="1">
      <alignment horizontal="center" vertical="center" wrapText="1" shrinkToFit="1"/>
    </xf>
    <xf numFmtId="49" fontId="15" fillId="0" borderId="22" xfId="0" applyNumberFormat="1" applyFont="1" applyBorder="1" applyAlignment="1">
      <alignment horizontal="center" vertical="center" wrapText="1" shrinkToFit="1"/>
    </xf>
    <xf numFmtId="0" fontId="4" fillId="0" borderId="11" xfId="0" applyFont="1" applyFill="1" applyBorder="1" applyAlignment="1">
      <alignment/>
    </xf>
    <xf numFmtId="0" fontId="4" fillId="0" borderId="2" xfId="0" applyFont="1" applyFill="1" applyBorder="1" applyAlignment="1">
      <alignment/>
    </xf>
    <xf numFmtId="0" fontId="6" fillId="0" borderId="13" xfId="0" applyFont="1" applyBorder="1" applyAlignment="1">
      <alignment horizontal="right"/>
    </xf>
    <xf numFmtId="0" fontId="6" fillId="0" borderId="0" xfId="0" applyFont="1" applyBorder="1" applyAlignment="1">
      <alignment horizontal="right"/>
    </xf>
    <xf numFmtId="0" fontId="6" fillId="0" borderId="16" xfId="0" applyFont="1" applyBorder="1" applyAlignment="1">
      <alignment horizontal="right"/>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0" fillId="0" borderId="17" xfId="0" applyFont="1" applyBorder="1" applyAlignment="1" quotePrefix="1">
      <alignment horizontal="center" vertical="center" wrapText="1"/>
    </xf>
    <xf numFmtId="0" fontId="0" fillId="0" borderId="7" xfId="0" applyFont="1" applyBorder="1" applyAlignment="1" quotePrefix="1">
      <alignment horizontal="center" vertical="center" wrapText="1"/>
    </xf>
    <xf numFmtId="0" fontId="0" fillId="0" borderId="10" xfId="0" applyFont="1" applyBorder="1" applyAlignment="1" quotePrefix="1">
      <alignment horizontal="center" vertical="center" wrapText="1"/>
    </xf>
    <xf numFmtId="0" fontId="0" fillId="0" borderId="1"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1" xfId="0" applyFont="1" applyBorder="1" applyAlignment="1" applyProtection="1">
      <alignment horizontal="center" vertical="center" wrapText="1"/>
      <protection hidden="1"/>
    </xf>
    <xf numFmtId="0" fontId="0" fillId="0" borderId="18" xfId="0" applyFont="1" applyBorder="1" applyAlignment="1" applyProtection="1">
      <alignment horizontal="center" vertical="center" wrapText="1"/>
      <protection hidden="1"/>
    </xf>
    <xf numFmtId="0" fontId="8" fillId="0" borderId="0" xfId="0" applyFont="1" applyBorder="1" applyAlignment="1">
      <alignment horizontal="center"/>
    </xf>
    <xf numFmtId="0" fontId="0" fillId="0" borderId="17" xfId="0" applyFont="1" applyBorder="1"/>
    <xf numFmtId="0" fontId="0" fillId="0" borderId="7" xfId="0" applyFont="1" applyBorder="1"/>
    <xf numFmtId="0" fontId="0" fillId="0" borderId="11" xfId="0" applyFont="1" applyBorder="1"/>
    <xf numFmtId="0" fontId="0" fillId="0" borderId="2" xfId="0" applyFont="1" applyBorder="1"/>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0" fillId="0" borderId="21" xfId="0" applyBorder="1" applyAlignment="1">
      <alignment horizontal="center" vertical="center"/>
    </xf>
    <xf numFmtId="0" fontId="0" fillId="0" borderId="18" xfId="0" applyBorder="1" applyAlignment="1">
      <alignment horizontal="center" vertical="center"/>
    </xf>
    <xf numFmtId="49" fontId="0" fillId="0" borderId="13" xfId="0" applyNumberFormat="1" applyFont="1" applyBorder="1" applyAlignment="1">
      <alignment horizontal="center" vertical="center" wrapText="1" shrinkToFit="1"/>
    </xf>
    <xf numFmtId="49" fontId="0" fillId="0" borderId="22" xfId="0" applyNumberFormat="1" applyFont="1" applyBorder="1" applyAlignment="1">
      <alignment horizontal="center" vertical="center" wrapText="1" shrinkToFit="1"/>
    </xf>
    <xf numFmtId="38" fontId="8" fillId="0" borderId="9" xfId="0" applyNumberFormat="1" applyFont="1" applyBorder="1" applyAlignment="1">
      <alignment horizontal="center"/>
    </xf>
    <xf numFmtId="0" fontId="0" fillId="0" borderId="9" xfId="0" applyBorder="1"/>
    <xf numFmtId="0" fontId="0" fillId="0" borderId="22" xfId="0" applyBorder="1"/>
    <xf numFmtId="0" fontId="0" fillId="0" borderId="23" xfId="0" applyBorder="1"/>
    <xf numFmtId="0" fontId="29" fillId="0" borderId="13"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16" xfId="0" applyFont="1" applyFill="1" applyBorder="1" applyAlignment="1">
      <alignment horizontal="center" vertical="center"/>
    </xf>
    <xf numFmtId="0" fontId="71" fillId="0" borderId="11" xfId="0" applyFont="1" applyBorder="1" applyAlignment="1">
      <alignment horizontal="left" vertical="center" wrapText="1"/>
    </xf>
    <xf numFmtId="0" fontId="71" fillId="0" borderId="2" xfId="0" applyFont="1" applyBorder="1" applyAlignment="1">
      <alignment horizontal="left" vertical="center" wrapText="1"/>
    </xf>
    <xf numFmtId="0" fontId="6" fillId="0" borderId="9" xfId="0" applyFont="1" applyBorder="1" applyAlignment="1">
      <alignment horizontal="right"/>
    </xf>
    <xf numFmtId="0" fontId="6" fillId="0" borderId="22" xfId="0" applyFont="1" applyBorder="1" applyAlignment="1">
      <alignment horizontal="right"/>
    </xf>
    <xf numFmtId="0" fontId="6" fillId="0" borderId="23" xfId="0" applyFont="1" applyBorder="1" applyAlignment="1">
      <alignment horizontal="right"/>
    </xf>
    <xf numFmtId="38" fontId="8" fillId="0" borderId="9" xfId="0" applyNumberFormat="1"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49" fontId="10" fillId="0" borderId="11" xfId="28" applyNumberFormat="1" applyFont="1" applyBorder="1" applyAlignment="1">
      <alignment horizontal="center" vertical="center"/>
      <protection/>
    </xf>
    <xf numFmtId="49" fontId="10" fillId="0" borderId="8" xfId="28" applyNumberFormat="1" applyFont="1" applyBorder="1" applyAlignment="1">
      <alignment horizontal="center" vertical="center"/>
      <protection/>
    </xf>
    <xf numFmtId="49" fontId="10" fillId="0" borderId="13" xfId="28" applyNumberFormat="1" applyFont="1" applyBorder="1" applyAlignment="1">
      <alignment horizontal="center" vertical="center"/>
      <protection/>
    </xf>
    <xf numFmtId="49" fontId="10" fillId="0" borderId="16" xfId="28" applyNumberFormat="1" applyFont="1" applyBorder="1" applyAlignment="1">
      <alignment horizontal="center" vertical="center"/>
      <protection/>
    </xf>
    <xf numFmtId="0" fontId="28" fillId="0" borderId="21" xfId="28" applyNumberFormat="1" applyFont="1" applyBorder="1" applyAlignment="1">
      <alignment horizontal="center" vertical="center" wrapText="1"/>
      <protection/>
    </xf>
    <xf numFmtId="0" fontId="28" fillId="0" borderId="18" xfId="28" applyNumberFormat="1" applyFont="1" applyBorder="1" applyAlignment="1">
      <alignment horizontal="center" vertical="center" wrapText="1"/>
      <protection/>
    </xf>
    <xf numFmtId="0" fontId="28" fillId="0" borderId="17" xfId="28" applyNumberFormat="1" applyFont="1" applyBorder="1" applyAlignment="1" quotePrefix="1">
      <alignment horizontal="center" vertical="center"/>
      <protection/>
    </xf>
    <xf numFmtId="0" fontId="28" fillId="0" borderId="7" xfId="28" applyNumberFormat="1" applyFont="1" applyBorder="1" applyAlignment="1" quotePrefix="1">
      <alignment horizontal="center" vertical="center"/>
      <protection/>
    </xf>
    <xf numFmtId="0" fontId="28" fillId="0" borderId="10" xfId="28" applyNumberFormat="1" applyFont="1" applyBorder="1" applyAlignment="1" quotePrefix="1">
      <alignment horizontal="center" vertical="center"/>
      <protection/>
    </xf>
    <xf numFmtId="49" fontId="15" fillId="0" borderId="23" xfId="0" applyNumberFormat="1" applyFont="1" applyBorder="1" applyAlignment="1">
      <alignment horizontal="center" vertical="center" wrapText="1" shrinkToFit="1"/>
    </xf>
    <xf numFmtId="0" fontId="4" fillId="0" borderId="11" xfId="0" applyFont="1" applyBorder="1" applyAlignment="1">
      <alignment vertical="center"/>
    </xf>
    <xf numFmtId="0" fontId="4" fillId="0" borderId="2" xfId="0" applyFont="1" applyBorder="1" applyAlignment="1">
      <alignment vertical="center"/>
    </xf>
    <xf numFmtId="0" fontId="4" fillId="0" borderId="8" xfId="0" applyFont="1" applyBorder="1" applyAlignment="1">
      <alignment vertical="center"/>
    </xf>
    <xf numFmtId="0" fontId="4" fillId="0" borderId="13" xfId="0" applyFont="1" applyBorder="1"/>
    <xf numFmtId="0" fontId="28" fillId="2" borderId="21" xfId="0" applyFont="1" applyFill="1" applyBorder="1" applyAlignment="1">
      <alignment horizontal="center" vertical="center" wrapText="1"/>
    </xf>
    <xf numFmtId="0" fontId="28" fillId="2" borderId="18" xfId="0" applyFont="1" applyFill="1" applyBorder="1" applyAlignment="1">
      <alignment horizontal="center" vertical="center" wrapText="1"/>
    </xf>
    <xf numFmtId="0" fontId="4" fillId="0" borderId="13" xfId="0" applyFont="1" applyBorder="1" applyAlignment="1">
      <alignment wrapText="1"/>
    </xf>
    <xf numFmtId="0" fontId="4" fillId="0" borderId="0" xfId="0" applyFont="1" applyBorder="1" applyAlignment="1">
      <alignment wrapText="1"/>
    </xf>
    <xf numFmtId="0" fontId="4" fillId="0" borderId="13" xfId="0" applyFont="1" applyBorder="1" applyAlignment="1">
      <alignment vertical="center" wrapText="1"/>
    </xf>
    <xf numFmtId="0" fontId="4" fillId="0" borderId="0" xfId="0" applyFont="1" applyBorder="1" applyAlignment="1">
      <alignment vertical="center" wrapText="1"/>
    </xf>
    <xf numFmtId="0" fontId="4" fillId="0" borderId="1" xfId="0" applyFont="1" applyBorder="1" applyAlignment="1">
      <alignment/>
    </xf>
    <xf numFmtId="0" fontId="28" fillId="0" borderId="21" xfId="0" applyFont="1" applyFill="1" applyBorder="1" applyAlignment="1">
      <alignment horizontal="center" vertical="center" wrapText="1"/>
    </xf>
    <xf numFmtId="0" fontId="28" fillId="0" borderId="18" xfId="0" applyFont="1" applyFill="1" applyBorder="1" applyAlignment="1">
      <alignment horizontal="center" vertical="center" wrapText="1"/>
    </xf>
    <xf numFmtId="6" fontId="8" fillId="0" borderId="13" xfId="0" applyNumberFormat="1" applyFont="1" applyFill="1" applyBorder="1" applyAlignment="1" quotePrefix="1">
      <alignment horizontal="center" vertical="center"/>
    </xf>
    <xf numFmtId="6" fontId="8" fillId="0" borderId="0" xfId="0" applyNumberFormat="1" applyFont="1" applyFill="1" applyBorder="1" applyAlignment="1" quotePrefix="1">
      <alignment horizontal="center" vertical="center"/>
    </xf>
    <xf numFmtId="6" fontId="8" fillId="0" borderId="16" xfId="0" applyNumberFormat="1" applyFont="1" applyFill="1" applyBorder="1" applyAlignment="1" quotePrefix="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left" wrapText="1"/>
    </xf>
    <xf numFmtId="0" fontId="4" fillId="0" borderId="13" xfId="0" applyFont="1" applyBorder="1" applyAlignment="1">
      <alignment vertical="center"/>
    </xf>
    <xf numFmtId="0" fontId="4" fillId="0" borderId="16" xfId="0" applyFont="1" applyBorder="1" applyAlignment="1">
      <alignment vertical="center"/>
    </xf>
    <xf numFmtId="0" fontId="0" fillId="0" borderId="13" xfId="0" applyFont="1" applyBorder="1" applyAlignment="1">
      <alignment horizontal="left" vertical="center" wrapText="1" indent="1"/>
    </xf>
    <xf numFmtId="0" fontId="0" fillId="0" borderId="16" xfId="0" applyFont="1" applyBorder="1" applyAlignment="1">
      <alignment horizontal="left" vertical="center" wrapText="1" indent="1"/>
    </xf>
    <xf numFmtId="0" fontId="0" fillId="0" borderId="0" xfId="0" applyFont="1" applyBorder="1" applyAlignment="1">
      <alignment horizontal="left" vertical="center" wrapText="1" indent="1"/>
    </xf>
    <xf numFmtId="0" fontId="28" fillId="0" borderId="13" xfId="0" applyFont="1" applyBorder="1" applyAlignment="1">
      <alignment horizontal="left" vertical="center" wrapText="1" indent="1"/>
    </xf>
    <xf numFmtId="0" fontId="28" fillId="0" borderId="16" xfId="0" applyFont="1" applyBorder="1" applyAlignment="1">
      <alignment horizontal="left" vertical="center" wrapText="1" indent="1"/>
    </xf>
    <xf numFmtId="0" fontId="4" fillId="0" borderId="0" xfId="0" applyFont="1" applyBorder="1" applyAlignment="1">
      <alignment horizontal="left" vertical="center"/>
    </xf>
    <xf numFmtId="0" fontId="4" fillId="0" borderId="11" xfId="0" applyFont="1" applyBorder="1" applyAlignment="1">
      <alignment horizontal="left"/>
    </xf>
    <xf numFmtId="0" fontId="4" fillId="0" borderId="2" xfId="0" applyFont="1" applyBorder="1" applyAlignment="1">
      <alignment horizontal="left"/>
    </xf>
    <xf numFmtId="0" fontId="4" fillId="6" borderId="0" xfId="0" applyFont="1" applyFill="1" applyBorder="1" applyAlignment="1">
      <alignment horizontal="left" vertical="center"/>
    </xf>
    <xf numFmtId="49" fontId="0" fillId="0" borderId="9" xfId="0" applyNumberFormat="1" applyFont="1" applyBorder="1" applyAlignment="1">
      <alignment horizontal="center" vertical="center" wrapText="1" shrinkToFit="1"/>
    </xf>
    <xf numFmtId="49" fontId="0" fillId="0" borderId="23" xfId="0" applyNumberFormat="1" applyFont="1" applyBorder="1" applyAlignment="1">
      <alignment horizontal="center" vertical="center" wrapText="1" shrinkToFit="1"/>
    </xf>
    <xf numFmtId="0" fontId="4" fillId="0" borderId="8" xfId="0" applyFont="1" applyBorder="1" applyAlignment="1">
      <alignment horizontal="left"/>
    </xf>
    <xf numFmtId="0" fontId="28" fillId="0" borderId="1" xfId="0" applyFont="1" applyBorder="1" applyAlignment="1">
      <alignment horizontal="center" vertical="center" wrapText="1"/>
    </xf>
    <xf numFmtId="0" fontId="28" fillId="0" borderId="1" xfId="0" applyFont="1" applyBorder="1" applyAlignment="1">
      <alignment horizontal="center" vertical="center"/>
    </xf>
    <xf numFmtId="0" fontId="4" fillId="0" borderId="17" xfId="0" applyFont="1" applyBorder="1" applyAlignment="1">
      <alignment vertical="center" wrapText="1"/>
    </xf>
    <xf numFmtId="0" fontId="4" fillId="0" borderId="10" xfId="0" applyFont="1" applyBorder="1" applyAlignment="1">
      <alignment vertical="center" wrapText="1"/>
    </xf>
    <xf numFmtId="0" fontId="29" fillId="0" borderId="13" xfId="0" applyFont="1" applyBorder="1" applyAlignment="1">
      <alignment horizontal="center"/>
    </xf>
    <xf numFmtId="0" fontId="29" fillId="0" borderId="0" xfId="0" applyFont="1" applyBorder="1" applyAlignment="1">
      <alignment horizontal="center"/>
    </xf>
    <xf numFmtId="0" fontId="29" fillId="0" borderId="16" xfId="0" applyFont="1" applyBorder="1" applyAlignment="1">
      <alignment horizontal="center"/>
    </xf>
    <xf numFmtId="0" fontId="0" fillId="0" borderId="13" xfId="0" applyFont="1" applyBorder="1" applyAlignment="1">
      <alignment horizontal="left" vertical="center" wrapText="1"/>
    </xf>
    <xf numFmtId="0" fontId="0" fillId="0" borderId="0" xfId="0" applyFont="1" applyBorder="1" applyAlignment="1">
      <alignment horizontal="left" vertical="center" wrapText="1"/>
    </xf>
    <xf numFmtId="0" fontId="0" fillId="0" borderId="16" xfId="0" applyFont="1" applyBorder="1" applyAlignment="1">
      <alignment horizontal="left" vertical="center" wrapText="1"/>
    </xf>
    <xf numFmtId="0" fontId="28" fillId="0" borderId="17" xfId="0" applyFont="1" applyBorder="1" applyAlignment="1">
      <alignment horizontal="center" vertical="center"/>
    </xf>
    <xf numFmtId="0" fontId="28" fillId="0" borderId="10" xfId="0" applyFont="1" applyBorder="1" applyAlignment="1">
      <alignment horizontal="center" vertical="center"/>
    </xf>
    <xf numFmtId="0" fontId="0" fillId="0" borderId="9"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4" fillId="0" borderId="16" xfId="0" applyFont="1" applyBorder="1" applyAlignment="1">
      <alignment vertical="center" wrapText="1"/>
    </xf>
    <xf numFmtId="0" fontId="37" fillId="0" borderId="13" xfId="0" applyFont="1" applyBorder="1" applyAlignment="1">
      <alignment horizontal="left"/>
    </xf>
    <xf numFmtId="0" fontId="37" fillId="0" borderId="0" xfId="0" applyFont="1" applyBorder="1" applyAlignment="1">
      <alignment horizontal="left"/>
    </xf>
    <xf numFmtId="0" fontId="37" fillId="0" borderId="16" xfId="0" applyFont="1" applyBorder="1" applyAlignment="1">
      <alignment horizontal="left"/>
    </xf>
    <xf numFmtId="0" fontId="6" fillId="0" borderId="9"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0" fontId="28" fillId="0" borderId="6"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16" xfId="0" applyFont="1" applyBorder="1" applyAlignment="1">
      <alignment horizontal="left" vertical="center" wrapText="1"/>
    </xf>
    <xf numFmtId="181" fontId="4" fillId="0" borderId="13" xfId="0" applyNumberFormat="1" applyFont="1" applyBorder="1" applyAlignment="1">
      <alignment horizontal="center" vertical="center"/>
    </xf>
    <xf numFmtId="181" fontId="4" fillId="0" borderId="0" xfId="0" applyNumberFormat="1" applyFont="1" applyBorder="1" applyAlignment="1">
      <alignment horizontal="center" vertical="center"/>
    </xf>
    <xf numFmtId="181" fontId="4" fillId="0" borderId="16" xfId="0" applyNumberFormat="1" applyFont="1" applyBorder="1" applyAlignment="1">
      <alignment horizontal="center" vertical="center"/>
    </xf>
    <xf numFmtId="49" fontId="8" fillId="0" borderId="13" xfId="0" applyNumberFormat="1" applyFont="1" applyFill="1" applyBorder="1" applyAlignment="1" quotePrefix="1">
      <alignment horizontal="center" vertical="center"/>
    </xf>
    <xf numFmtId="49" fontId="8" fillId="0" borderId="0" xfId="0" applyNumberFormat="1" applyFont="1" applyFill="1" applyBorder="1" applyAlignment="1" quotePrefix="1">
      <alignment horizontal="center" vertical="center"/>
    </xf>
    <xf numFmtId="49" fontId="8" fillId="0" borderId="16" xfId="0" applyNumberFormat="1" applyFont="1" applyFill="1" applyBorder="1" applyAlignment="1" quotePrefix="1">
      <alignment horizontal="center" vertical="center"/>
    </xf>
    <xf numFmtId="0" fontId="0" fillId="0" borderId="11" xfId="0" applyBorder="1" applyAlignment="1">
      <alignment horizontal="center"/>
    </xf>
    <xf numFmtId="0" fontId="0" fillId="0" borderId="2" xfId="0"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4" fillId="0" borderId="16" xfId="0" applyFont="1" applyBorder="1" applyAlignment="1">
      <alignment wrapText="1"/>
    </xf>
    <xf numFmtId="0" fontId="4" fillId="0" borderId="13" xfId="0" applyFont="1" applyBorder="1" applyAlignment="1">
      <alignment/>
    </xf>
    <xf numFmtId="0" fontId="4" fillId="0" borderId="16" xfId="0" applyFont="1" applyBorder="1" applyAlignment="1">
      <alignment/>
    </xf>
    <xf numFmtId="0" fontId="0" fillId="0" borderId="17" xfId="0" applyFill="1" applyBorder="1" applyAlignment="1">
      <alignment horizontal="center" vertical="center" wrapText="1"/>
    </xf>
    <xf numFmtId="0" fontId="0" fillId="0" borderId="10" xfId="0" applyFill="1" applyBorder="1" applyAlignment="1">
      <alignment horizontal="center" vertical="center" wrapText="1"/>
    </xf>
    <xf numFmtId="0" fontId="56" fillId="0" borderId="21" xfId="0" applyFont="1" applyFill="1" applyBorder="1" applyAlignment="1">
      <alignment horizontal="center" vertical="center" wrapText="1"/>
    </xf>
    <xf numFmtId="0" fontId="56" fillId="0" borderId="18"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0" borderId="8"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6" fillId="0" borderId="23" xfId="0" applyFont="1" applyFill="1" applyBorder="1" applyAlignment="1">
      <alignment horizontal="center" vertical="center" wrapText="1"/>
    </xf>
    <xf numFmtId="0" fontId="29" fillId="0" borderId="13" xfId="0" applyFont="1" applyBorder="1" applyAlignment="1" applyProtection="1">
      <alignment horizontal="left"/>
      <protection hidden="1"/>
    </xf>
    <xf numFmtId="0" fontId="29" fillId="0" borderId="0" xfId="0" applyFont="1" applyBorder="1" applyAlignment="1" applyProtection="1">
      <alignment horizontal="left"/>
      <protection hidden="1"/>
    </xf>
    <xf numFmtId="0" fontId="29" fillId="0" borderId="16" xfId="0" applyFont="1" applyBorder="1" applyAlignment="1" applyProtection="1">
      <alignment horizontal="left"/>
      <protection hidden="1"/>
    </xf>
    <xf numFmtId="49" fontId="8" fillId="0" borderId="13" xfId="0" applyNumberFormat="1" applyFont="1" applyFill="1" applyBorder="1" applyAlignment="1" applyProtection="1" quotePrefix="1">
      <alignment horizontal="center" vertical="center"/>
      <protection hidden="1"/>
    </xf>
    <xf numFmtId="49" fontId="8" fillId="0" borderId="0" xfId="0" applyNumberFormat="1" applyFont="1" applyFill="1" applyBorder="1" applyAlignment="1" applyProtection="1" quotePrefix="1">
      <alignment horizontal="center" vertical="center"/>
      <protection hidden="1"/>
    </xf>
    <xf numFmtId="49" fontId="8" fillId="0" borderId="16" xfId="0" applyNumberFormat="1" applyFont="1" applyFill="1" applyBorder="1" applyAlignment="1" applyProtection="1" quotePrefix="1">
      <alignment horizontal="center" vertical="center"/>
      <protection hidden="1"/>
    </xf>
    <xf numFmtId="0" fontId="15" fillId="0" borderId="13" xfId="0" applyFont="1" applyBorder="1"/>
    <xf numFmtId="0" fontId="15" fillId="0" borderId="0" xfId="0" applyFont="1" applyBorder="1"/>
    <xf numFmtId="0" fontId="15" fillId="0" borderId="16" xfId="0" applyFont="1" applyBorder="1"/>
    <xf numFmtId="49" fontId="15" fillId="0" borderId="6" xfId="0" applyNumberFormat="1" applyFont="1" applyBorder="1" applyAlignment="1">
      <alignment horizontal="center" vertical="center" wrapText="1" shrinkToFit="1"/>
    </xf>
    <xf numFmtId="0" fontId="15" fillId="0" borderId="11" xfId="0" applyFont="1" applyBorder="1"/>
    <xf numFmtId="0" fontId="15" fillId="0" borderId="2" xfId="0" applyFont="1" applyBorder="1"/>
    <xf numFmtId="0" fontId="15" fillId="0" borderId="8" xfId="0" applyFont="1" applyBorder="1"/>
    <xf numFmtId="0" fontId="28" fillId="0" borderId="13" xfId="0" applyNumberFormat="1" applyFont="1" applyFill="1" applyBorder="1" applyAlignment="1" applyProtection="1">
      <alignment horizontal="center" vertical="center" wrapText="1"/>
      <protection hidden="1"/>
    </xf>
    <xf numFmtId="0" fontId="28" fillId="0" borderId="16" xfId="0" applyNumberFormat="1" applyFont="1" applyFill="1" applyBorder="1" applyAlignment="1" applyProtection="1">
      <alignment horizontal="center" vertical="center" wrapText="1"/>
      <protection hidden="1"/>
    </xf>
    <xf numFmtId="0" fontId="28" fillId="0" borderId="9" xfId="0" applyNumberFormat="1" applyFont="1" applyFill="1" applyBorder="1" applyAlignment="1" applyProtection="1">
      <alignment horizontal="center" vertical="center" wrapText="1"/>
      <protection hidden="1"/>
    </xf>
    <xf numFmtId="0" fontId="28" fillId="0" borderId="23" xfId="0" applyNumberFormat="1" applyFont="1" applyFill="1" applyBorder="1" applyAlignment="1" applyProtection="1">
      <alignment horizontal="center" vertical="center" wrapText="1"/>
      <protection hidden="1"/>
    </xf>
    <xf numFmtId="0" fontId="10" fillId="0" borderId="1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28" fillId="0" borderId="11" xfId="0" applyNumberFormat="1" applyFont="1" applyFill="1" applyBorder="1" applyAlignment="1" applyProtection="1">
      <alignment horizontal="center" vertical="center" wrapText="1"/>
      <protection hidden="1"/>
    </xf>
    <xf numFmtId="0" fontId="28" fillId="0" borderId="8" xfId="0" applyNumberFormat="1" applyFont="1" applyFill="1" applyBorder="1" applyAlignment="1" applyProtection="1">
      <alignment horizontal="center" vertical="center" wrapText="1"/>
      <protection hidden="1"/>
    </xf>
    <xf numFmtId="0" fontId="28" fillId="0" borderId="18" xfId="0" applyNumberFormat="1" applyFont="1" applyFill="1" applyBorder="1" applyAlignment="1" applyProtection="1">
      <alignment horizontal="center" vertical="center" wrapText="1"/>
      <protection hidden="1"/>
    </xf>
    <xf numFmtId="0" fontId="10" fillId="0" borderId="2" xfId="0" applyFont="1" applyFill="1" applyBorder="1" applyAlignment="1">
      <alignment horizontal="center" vertical="center" wrapText="1"/>
    </xf>
    <xf numFmtId="0" fontId="28" fillId="0" borderId="11" xfId="0" applyNumberFormat="1" applyFont="1" applyFill="1" applyBorder="1" applyAlignment="1">
      <alignment horizontal="center" vertical="center" wrapText="1"/>
    </xf>
    <xf numFmtId="0" fontId="28" fillId="0" borderId="8" xfId="0" applyNumberFormat="1" applyFont="1" applyFill="1" applyBorder="1" applyAlignment="1">
      <alignment horizontal="center" vertical="center" wrapText="1"/>
    </xf>
    <xf numFmtId="0" fontId="28" fillId="0" borderId="9" xfId="0" applyNumberFormat="1" applyFont="1" applyFill="1" applyBorder="1" applyAlignment="1">
      <alignment horizontal="center" vertical="center" wrapText="1"/>
    </xf>
    <xf numFmtId="0" fontId="28" fillId="0" borderId="23" xfId="0" applyNumberFormat="1" applyFont="1" applyFill="1" applyBorder="1" applyAlignment="1">
      <alignment horizontal="center" vertical="center" wrapText="1"/>
    </xf>
    <xf numFmtId="0" fontId="28" fillId="0" borderId="16" xfId="0" applyNumberFormat="1"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0" xfId="0" applyFont="1" applyFill="1" applyBorder="1" applyAlignment="1">
      <alignment horizontal="left" vertical="center" wrapText="1"/>
    </xf>
    <xf numFmtId="38" fontId="8" fillId="0" borderId="9" xfId="0" applyNumberFormat="1"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3" xfId="0" applyFont="1" applyBorder="1" applyAlignment="1" quotePrefix="1">
      <alignment horizontal="center" vertical="center" wrapText="1"/>
    </xf>
    <xf numFmtId="0" fontId="8" fillId="0" borderId="0" xfId="0" applyFont="1" applyBorder="1" applyAlignment="1" quotePrefix="1">
      <alignment horizontal="center" vertical="center" wrapText="1"/>
    </xf>
    <xf numFmtId="0" fontId="8" fillId="0" borderId="16" xfId="0" applyFont="1" applyBorder="1" applyAlignment="1" quotePrefix="1">
      <alignment horizontal="center" vertical="center" wrapText="1"/>
    </xf>
    <xf numFmtId="0" fontId="4" fillId="0" borderId="1" xfId="0" applyFont="1" applyBorder="1" applyAlignment="1">
      <alignment horizontal="center" vertical="center"/>
    </xf>
    <xf numFmtId="0" fontId="0" fillId="0" borderId="11" xfId="0" applyFont="1" applyBorder="1" applyAlignment="1">
      <alignment horizontal="center" vertical="center"/>
    </xf>
    <xf numFmtId="0" fontId="0" fillId="0" borderId="2"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1" xfId="0" applyFont="1" applyFill="1" applyBorder="1" applyAlignment="1">
      <alignment horizontal="center" vertical="center"/>
    </xf>
    <xf numFmtId="0" fontId="0" fillId="2" borderId="18" xfId="0" applyFont="1" applyFill="1" applyBorder="1" applyAlignment="1">
      <alignment horizontal="center" vertical="center"/>
    </xf>
    <xf numFmtId="0" fontId="50" fillId="0" borderId="13" xfId="0" applyFont="1" applyFill="1" applyBorder="1" applyAlignment="1">
      <alignment horizontal="left" vertical="center" wrapText="1"/>
    </xf>
    <xf numFmtId="0" fontId="50" fillId="0" borderId="0" xfId="0" applyFont="1" applyFill="1" applyBorder="1" applyAlignment="1">
      <alignment horizontal="left" vertical="center" wrapText="1"/>
    </xf>
    <xf numFmtId="0" fontId="53" fillId="0" borderId="13"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9" fillId="0" borderId="13" xfId="0" applyFont="1" applyBorder="1" applyAlignment="1">
      <alignment wrapText="1"/>
    </xf>
    <xf numFmtId="0" fontId="9" fillId="0" borderId="0" xfId="0" applyFont="1" applyBorder="1" applyAlignment="1">
      <alignment wrapText="1"/>
    </xf>
    <xf numFmtId="0" fontId="9" fillId="0" borderId="16" xfId="0" applyFont="1" applyBorder="1" applyAlignment="1">
      <alignment wrapText="1"/>
    </xf>
    <xf numFmtId="0" fontId="4" fillId="0" borderId="16" xfId="0" applyFont="1" applyBorder="1" applyAlignment="1">
      <alignment horizontal="center" vertical="center" wrapText="1"/>
    </xf>
    <xf numFmtId="0" fontId="0" fillId="0" borderId="1" xfId="0" applyBorder="1" applyAlignment="1">
      <alignment horizontal="center" vertical="center" wrapText="1"/>
    </xf>
    <xf numFmtId="0" fontId="0" fillId="0" borderId="21" xfId="0" applyBorder="1" applyAlignment="1">
      <alignment horizontal="center" vertical="center" wrapText="1"/>
    </xf>
    <xf numFmtId="0" fontId="0" fillId="0" borderId="1" xfId="0" applyBorder="1" applyAlignment="1" quotePrefix="1">
      <alignment horizontal="center" vertical="center" wrapText="1"/>
    </xf>
    <xf numFmtId="0" fontId="0" fillId="0" borderId="21" xfId="0" applyBorder="1" applyAlignment="1" quotePrefix="1">
      <alignment horizontal="center" vertical="center" wrapText="1"/>
    </xf>
    <xf numFmtId="168" fontId="10" fillId="0" borderId="9" xfId="25" applyFont="1" applyFill="1" applyBorder="1" applyAlignment="1">
      <alignment horizontal="left" vertical="top" wrapText="1"/>
      <protection/>
    </xf>
    <xf numFmtId="168" fontId="10" fillId="0" borderId="22" xfId="25" applyFont="1" applyFill="1" applyBorder="1" applyAlignment="1">
      <alignment horizontal="left" vertical="top" wrapText="1"/>
      <protection/>
    </xf>
    <xf numFmtId="168" fontId="10" fillId="0" borderId="23" xfId="25" applyFont="1" applyFill="1" applyBorder="1" applyAlignment="1">
      <alignment horizontal="left" vertical="top" wrapText="1"/>
      <protection/>
    </xf>
    <xf numFmtId="168" fontId="10" fillId="0" borderId="17" xfId="25" applyFont="1" applyFill="1" applyBorder="1" applyAlignment="1">
      <alignment horizontal="left" wrapText="1"/>
      <protection/>
    </xf>
    <xf numFmtId="168" fontId="10" fillId="0" borderId="7" xfId="25" applyFont="1" applyFill="1" applyBorder="1" applyAlignment="1">
      <alignment horizontal="left" wrapText="1"/>
      <protection/>
    </xf>
    <xf numFmtId="168" fontId="10" fillId="0" borderId="10" xfId="25" applyFont="1" applyFill="1" applyBorder="1" applyAlignment="1">
      <alignment horizontal="left" wrapText="1"/>
      <protection/>
    </xf>
    <xf numFmtId="168" fontId="10" fillId="0" borderId="17" xfId="25" applyFont="1" applyFill="1" applyBorder="1" applyAlignment="1" quotePrefix="1">
      <alignment horizontal="left" wrapText="1"/>
      <protection/>
    </xf>
    <xf numFmtId="168" fontId="10" fillId="0" borderId="7" xfId="25" applyFont="1" applyFill="1" applyBorder="1" applyAlignment="1" quotePrefix="1">
      <alignment horizontal="left" wrapText="1"/>
      <protection/>
    </xf>
    <xf numFmtId="168" fontId="10" fillId="0" borderId="10" xfId="25" applyFont="1" applyFill="1" applyBorder="1" applyAlignment="1" quotePrefix="1">
      <alignment horizontal="left" wrapText="1"/>
      <protection/>
    </xf>
    <xf numFmtId="168" fontId="10" fillId="0" borderId="17" xfId="25" applyFont="1" applyFill="1" applyBorder="1" applyAlignment="1">
      <alignment horizontal="left" vertical="center"/>
      <protection/>
    </xf>
    <xf numFmtId="168" fontId="10" fillId="0" borderId="7" xfId="25" applyFont="1" applyFill="1" applyBorder="1" applyAlignment="1">
      <alignment horizontal="left" vertical="center"/>
      <protection/>
    </xf>
    <xf numFmtId="168" fontId="10" fillId="0" borderId="10" xfId="25" applyFont="1" applyFill="1" applyBorder="1" applyAlignment="1">
      <alignment horizontal="left" vertical="center"/>
      <protection/>
    </xf>
    <xf numFmtId="168" fontId="28" fillId="0" borderId="0" xfId="25" applyFont="1" applyBorder="1" applyAlignment="1">
      <alignment horizontal="left" wrapText="1"/>
      <protection/>
    </xf>
    <xf numFmtId="168" fontId="28" fillId="0" borderId="16" xfId="25" applyFont="1" applyBorder="1" applyAlignment="1">
      <alignment horizontal="left" wrapText="1"/>
      <protection/>
    </xf>
    <xf numFmtId="168" fontId="28" fillId="0" borderId="0" xfId="25" applyFont="1" applyBorder="1" applyAlignment="1">
      <alignment horizontal="left" vertical="center" wrapText="1"/>
      <protection/>
    </xf>
    <xf numFmtId="168" fontId="28" fillId="0" borderId="16" xfId="25" applyFont="1" applyBorder="1" applyAlignment="1">
      <alignment horizontal="left" vertical="center" wrapText="1"/>
      <protection/>
    </xf>
    <xf numFmtId="168" fontId="10" fillId="0" borderId="11" xfId="25" applyFont="1" applyBorder="1" applyAlignment="1" quotePrefix="1">
      <alignment horizontal="left" wrapText="1"/>
      <protection/>
    </xf>
    <xf numFmtId="168" fontId="10" fillId="0" borderId="2" xfId="25" applyFont="1" applyBorder="1" applyAlignment="1" quotePrefix="1">
      <alignment horizontal="left" wrapText="1"/>
      <protection/>
    </xf>
    <xf numFmtId="168" fontId="10" fillId="0" borderId="8" xfId="25" applyFont="1" applyBorder="1" applyAlignment="1" quotePrefix="1">
      <alignment horizontal="left" wrapText="1"/>
      <protection/>
    </xf>
    <xf numFmtId="168" fontId="10" fillId="0" borderId="0" xfId="25" applyFont="1" applyBorder="1" applyAlignment="1" quotePrefix="1">
      <alignment horizontal="left" wrapText="1"/>
      <protection/>
    </xf>
    <xf numFmtId="168" fontId="10" fillId="0" borderId="16" xfId="25" applyFont="1" applyBorder="1" applyAlignment="1" quotePrefix="1">
      <alignment horizontal="left" wrapText="1"/>
      <protection/>
    </xf>
    <xf numFmtId="168" fontId="10" fillId="0" borderId="22" xfId="25" applyFont="1" applyBorder="1" applyAlignment="1">
      <alignment/>
      <protection/>
    </xf>
    <xf numFmtId="168" fontId="10" fillId="0" borderId="23" xfId="25" applyFont="1" applyBorder="1" applyAlignment="1">
      <alignment/>
      <protection/>
    </xf>
    <xf numFmtId="168" fontId="28" fillId="0" borderId="17" xfId="25" applyFont="1" applyFill="1" applyBorder="1" applyAlignment="1">
      <alignment horizontal="center" vertical="center"/>
      <protection/>
    </xf>
    <xf numFmtId="168" fontId="28" fillId="0" borderId="7" xfId="25" applyFont="1" applyFill="1" applyBorder="1" applyAlignment="1">
      <alignment horizontal="center" vertical="center"/>
      <protection/>
    </xf>
    <xf numFmtId="168" fontId="28" fillId="0" borderId="10" xfId="25" applyFont="1" applyFill="1" applyBorder="1" applyAlignment="1">
      <alignment horizontal="center" vertical="center"/>
      <protection/>
    </xf>
    <xf numFmtId="168" fontId="28" fillId="0" borderId="21" xfId="25" applyFont="1" applyBorder="1" applyAlignment="1">
      <alignment horizontal="center" vertical="center" wrapText="1"/>
      <protection/>
    </xf>
    <xf numFmtId="168" fontId="28" fillId="0" borderId="18" xfId="25" applyFont="1" applyBorder="1" applyAlignment="1">
      <alignment horizontal="center" vertical="center" wrapText="1"/>
      <protection/>
    </xf>
    <xf numFmtId="0" fontId="29" fillId="0" borderId="11" xfId="0" applyFont="1" applyBorder="1" applyAlignment="1">
      <alignment horizontal="left" vertical="center"/>
    </xf>
    <xf numFmtId="0" fontId="29" fillId="0" borderId="2" xfId="0" applyFont="1" applyBorder="1" applyAlignment="1">
      <alignment horizontal="left" vertical="center"/>
    </xf>
    <xf numFmtId="168" fontId="31" fillId="0" borderId="13" xfId="25" applyFont="1" applyBorder="1" applyAlignment="1" quotePrefix="1">
      <alignment horizontal="center" vertical="center" wrapText="1"/>
      <protection/>
    </xf>
    <xf numFmtId="168" fontId="31" fillId="0" borderId="0" xfId="25" applyFont="1" applyBorder="1" applyAlignment="1" quotePrefix="1">
      <alignment horizontal="center" vertical="center" wrapText="1"/>
      <protection/>
    </xf>
    <xf numFmtId="168" fontId="31" fillId="0" borderId="16" xfId="25" applyFont="1" applyBorder="1" applyAlignment="1" quotePrefix="1">
      <alignment horizontal="center" vertical="center" wrapText="1"/>
      <protection/>
    </xf>
    <xf numFmtId="0" fontId="23" fillId="0" borderId="13" xfId="0" applyFont="1" applyBorder="1" applyAlignment="1" quotePrefix="1">
      <alignment horizontal="center" vertical="center"/>
    </xf>
    <xf numFmtId="0" fontId="23" fillId="0" borderId="0" xfId="0" applyFont="1" applyBorder="1" applyAlignment="1" quotePrefix="1">
      <alignment horizontal="center" vertical="center"/>
    </xf>
    <xf numFmtId="0" fontId="23" fillId="0" borderId="16" xfId="0" applyFont="1" applyBorder="1" applyAlignment="1" quotePrefix="1">
      <alignment horizontal="center" vertical="center"/>
    </xf>
    <xf numFmtId="0" fontId="64" fillId="0" borderId="13" xfId="0" applyFont="1" applyBorder="1" applyAlignment="1">
      <alignment horizontal="right"/>
    </xf>
    <xf numFmtId="0" fontId="64" fillId="0" borderId="0" xfId="0" applyFont="1" applyBorder="1" applyAlignment="1">
      <alignment horizontal="right"/>
    </xf>
    <xf numFmtId="0" fontId="64" fillId="0" borderId="16" xfId="0" applyFont="1" applyBorder="1" applyAlignment="1">
      <alignment horizontal="right"/>
    </xf>
    <xf numFmtId="168" fontId="10" fillId="0" borderId="11" xfId="25" applyFont="1" applyBorder="1" applyAlignment="1">
      <alignment horizontal="center" vertical="center"/>
      <protection/>
    </xf>
    <xf numFmtId="168" fontId="10" fillId="0" borderId="2" xfId="25" applyFont="1" applyBorder="1" applyAlignment="1">
      <alignment horizontal="center" vertical="center"/>
      <protection/>
    </xf>
    <xf numFmtId="168" fontId="10" fillId="0" borderId="8" xfId="25" applyFont="1" applyBorder="1" applyAlignment="1">
      <alignment horizontal="center" vertical="center"/>
      <protection/>
    </xf>
    <xf numFmtId="168" fontId="10" fillId="0" borderId="13" xfId="25" applyFont="1" applyBorder="1" applyAlignment="1">
      <alignment horizontal="center" vertical="center"/>
      <protection/>
    </xf>
    <xf numFmtId="168" fontId="10" fillId="0" borderId="0" xfId="25" applyFont="1" applyBorder="1" applyAlignment="1">
      <alignment horizontal="center" vertical="center"/>
      <protection/>
    </xf>
    <xf numFmtId="168" fontId="10" fillId="0" borderId="16" xfId="25" applyFont="1" applyBorder="1" applyAlignment="1">
      <alignment horizontal="center" vertical="center"/>
      <protection/>
    </xf>
    <xf numFmtId="168" fontId="23" fillId="0" borderId="9" xfId="25" applyFont="1" applyBorder="1" applyAlignment="1">
      <alignment horizontal="center" vertical="center"/>
      <protection/>
    </xf>
    <xf numFmtId="168" fontId="23" fillId="0" borderId="22" xfId="25" applyFont="1" applyBorder="1" applyAlignment="1">
      <alignment horizontal="center" vertical="center"/>
      <protection/>
    </xf>
    <xf numFmtId="168" fontId="23" fillId="0" borderId="23" xfId="25" applyFont="1" applyBorder="1" applyAlignment="1">
      <alignment horizontal="center" vertical="center"/>
      <protection/>
    </xf>
    <xf numFmtId="168" fontId="10" fillId="0" borderId="23" xfId="25" applyFont="1" applyBorder="1" applyAlignment="1" quotePrefix="1">
      <alignment horizontal="left" wrapText="1"/>
      <protection/>
    </xf>
    <xf numFmtId="168" fontId="10" fillId="0" borderId="0" xfId="25" applyFont="1" applyBorder="1" applyAlignment="1">
      <alignment horizontal="left"/>
      <protection/>
    </xf>
    <xf numFmtId="168" fontId="10" fillId="0" borderId="16" xfId="25" applyFont="1" applyBorder="1" applyAlignment="1">
      <alignment horizontal="left"/>
      <protection/>
    </xf>
    <xf numFmtId="168" fontId="10" fillId="0" borderId="1" xfId="25" applyFont="1" applyBorder="1" applyAlignment="1">
      <alignment/>
      <protection/>
    </xf>
    <xf numFmtId="0" fontId="99" fillId="0" borderId="13" xfId="0" applyFont="1" applyBorder="1"/>
    <xf numFmtId="0" fontId="99" fillId="0" borderId="0" xfId="0" applyFont="1" applyBorder="1"/>
    <xf numFmtId="0" fontId="99" fillId="0" borderId="16" xfId="0" applyFont="1" applyBorder="1"/>
    <xf numFmtId="0" fontId="29" fillId="0" borderId="11" xfId="0" applyFont="1" applyBorder="1" applyAlignment="1">
      <alignment horizontal="left"/>
    </xf>
    <xf numFmtId="0" fontId="29" fillId="0" borderId="2" xfId="0" applyFont="1" applyBorder="1" applyAlignment="1">
      <alignment horizontal="left"/>
    </xf>
    <xf numFmtId="0" fontId="29" fillId="0" borderId="8" xfId="0" applyFont="1" applyBorder="1" applyAlignment="1">
      <alignment horizontal="left"/>
    </xf>
    <xf numFmtId="181" fontId="10" fillId="0" borderId="13" xfId="0" applyNumberFormat="1" applyFont="1" applyBorder="1" applyAlignment="1">
      <alignment horizontal="center" vertical="center"/>
    </xf>
    <xf numFmtId="181" fontId="10" fillId="0" borderId="0" xfId="0" applyNumberFormat="1" applyFont="1" applyBorder="1" applyAlignment="1">
      <alignment horizontal="center" vertical="center"/>
    </xf>
    <xf numFmtId="181" fontId="10" fillId="0" borderId="16" xfId="0" applyNumberFormat="1" applyFont="1" applyBorder="1" applyAlignment="1">
      <alignment horizontal="center" vertical="center"/>
    </xf>
    <xf numFmtId="0" fontId="31" fillId="0" borderId="9" xfId="0" applyFont="1" applyBorder="1" applyAlignment="1" quotePrefix="1">
      <alignment horizontal="center" vertical="center"/>
    </xf>
    <xf numFmtId="0" fontId="31" fillId="0" borderId="22" xfId="0" applyFont="1" applyBorder="1" applyAlignment="1" quotePrefix="1">
      <alignment horizontal="center" vertical="center"/>
    </xf>
    <xf numFmtId="0" fontId="31" fillId="0" borderId="23" xfId="0" applyFont="1" applyBorder="1" applyAlignment="1" quotePrefix="1">
      <alignment horizontal="center" vertical="center"/>
    </xf>
    <xf numFmtId="0" fontId="0" fillId="0" borderId="21" xfId="0" applyBorder="1" applyAlignment="1">
      <alignment horizontal="center" vertical="center" wrapText="1" shrinkToFit="1"/>
    </xf>
    <xf numFmtId="0" fontId="0" fillId="0" borderId="18" xfId="0" applyBorder="1" applyAlignment="1">
      <alignment horizontal="center" vertical="center" wrapText="1" shrinkToFit="1"/>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15" fillId="0" borderId="9" xfId="0" applyFont="1" applyBorder="1" applyAlignment="1" quotePrefix="1">
      <alignment horizontal="center" wrapText="1"/>
    </xf>
    <xf numFmtId="0" fontId="15" fillId="0" borderId="22" xfId="0" applyFont="1" applyBorder="1" applyAlignment="1" quotePrefix="1">
      <alignment horizontal="center" wrapText="1"/>
    </xf>
    <xf numFmtId="0" fontId="15" fillId="0" borderId="23" xfId="0" applyFont="1" applyBorder="1" applyAlignment="1" quotePrefix="1">
      <alignment horizontal="center" wrapText="1"/>
    </xf>
    <xf numFmtId="0" fontId="4" fillId="0" borderId="11" xfId="0" applyFont="1" applyBorder="1" applyAlignment="1">
      <alignment horizontal="left" wrapText="1"/>
    </xf>
    <xf numFmtId="0" fontId="4" fillId="0" borderId="2" xfId="0" applyFont="1" applyBorder="1" applyAlignment="1">
      <alignment horizontal="left" wrapText="1"/>
    </xf>
    <xf numFmtId="0" fontId="4" fillId="0" borderId="8" xfId="0" applyFont="1" applyBorder="1" applyAlignment="1">
      <alignment horizontal="left" wrapText="1"/>
    </xf>
    <xf numFmtId="0" fontId="10" fillId="0" borderId="11" xfId="0" applyFont="1" applyBorder="1"/>
    <xf numFmtId="0" fontId="10" fillId="0" borderId="2" xfId="0" applyFont="1" applyBorder="1"/>
    <xf numFmtId="0" fontId="4" fillId="0" borderId="7" xfId="0" applyFont="1" applyBorder="1" applyAlignment="1">
      <alignment horizontal="left" wrapText="1"/>
    </xf>
    <xf numFmtId="0" fontId="4" fillId="0" borderId="0" xfId="0" applyFont="1" applyBorder="1" applyAlignment="1">
      <alignment horizontal="left" wrapText="1"/>
    </xf>
    <xf numFmtId="0" fontId="4" fillId="0" borderId="16" xfId="0" applyFont="1" applyBorder="1" applyAlignment="1">
      <alignment horizontal="left" wrapText="1"/>
    </xf>
    <xf numFmtId="0" fontId="10" fillId="0" borderId="1" xfId="0" applyFont="1" applyBorder="1" applyAlignment="1">
      <alignment wrapText="1"/>
    </xf>
    <xf numFmtId="0" fontId="59" fillId="0" borderId="13" xfId="71" applyFont="1" applyBorder="1" applyAlignment="1">
      <alignment horizontal="center" vertical="center" wrapText="1"/>
      <protection/>
    </xf>
    <xf numFmtId="0" fontId="59" fillId="0" borderId="0" xfId="71" applyFont="1" applyBorder="1" applyAlignment="1">
      <alignment horizontal="center" vertical="center" wrapText="1"/>
      <protection/>
    </xf>
    <xf numFmtId="0" fontId="57" fillId="0" borderId="11" xfId="71" applyFont="1" applyBorder="1" applyAlignment="1">
      <alignment horizontal="left" vertical="center" wrapText="1"/>
      <protection/>
    </xf>
    <xf numFmtId="0" fontId="57" fillId="0" borderId="2" xfId="71" applyFont="1" applyBorder="1" applyAlignment="1">
      <alignment horizontal="left" vertical="center" wrapText="1"/>
      <protection/>
    </xf>
    <xf numFmtId="0" fontId="51" fillId="0" borderId="21" xfId="71" applyBorder="1" applyAlignment="1">
      <alignment horizontal="center" vertical="center" wrapText="1"/>
      <protection/>
    </xf>
    <xf numFmtId="0" fontId="51" fillId="0" borderId="18" xfId="71" applyBorder="1" applyAlignment="1">
      <alignment horizontal="center" vertical="center" wrapText="1"/>
      <protection/>
    </xf>
    <xf numFmtId="0" fontId="51" fillId="0" borderId="11" xfId="71" applyBorder="1" applyAlignment="1">
      <alignment horizontal="center" vertical="center"/>
      <protection/>
    </xf>
    <xf numFmtId="0" fontId="51" fillId="0" borderId="2" xfId="71" applyBorder="1" applyAlignment="1">
      <alignment horizontal="center" vertical="center"/>
      <protection/>
    </xf>
    <xf numFmtId="0" fontId="51" fillId="0" borderId="8" xfId="71" applyBorder="1" applyAlignment="1">
      <alignment horizontal="center" vertical="center"/>
      <protection/>
    </xf>
    <xf numFmtId="0" fontId="51" fillId="0" borderId="9" xfId="71" applyBorder="1" applyAlignment="1">
      <alignment horizontal="center" vertical="center"/>
      <protection/>
    </xf>
    <xf numFmtId="0" fontId="51" fillId="0" borderId="22" xfId="71" applyBorder="1" applyAlignment="1">
      <alignment horizontal="center" vertical="center"/>
      <protection/>
    </xf>
    <xf numFmtId="0" fontId="51" fillId="0" borderId="23" xfId="71" applyBorder="1" applyAlignment="1">
      <alignment horizontal="center" vertical="center"/>
      <protection/>
    </xf>
    <xf numFmtId="0" fontId="51" fillId="27" borderId="21" xfId="71" applyFill="1" applyBorder="1" applyAlignment="1">
      <alignment horizontal="center" vertical="center"/>
      <protection/>
    </xf>
    <xf numFmtId="0" fontId="51" fillId="27" borderId="18" xfId="71" applyFill="1" applyBorder="1" applyAlignment="1">
      <alignment horizontal="center" vertical="center"/>
      <protection/>
    </xf>
    <xf numFmtId="0" fontId="56" fillId="0" borderId="11" xfId="71" applyFont="1" applyBorder="1" applyAlignment="1">
      <alignment horizontal="center" vertical="center" wrapText="1"/>
      <protection/>
    </xf>
    <xf numFmtId="0" fontId="56" fillId="0" borderId="8" xfId="71" applyFont="1" applyBorder="1" applyAlignment="1">
      <alignment horizontal="center" vertical="center" wrapText="1"/>
      <protection/>
    </xf>
    <xf numFmtId="0" fontId="56" fillId="0" borderId="13" xfId="71" applyFont="1" applyBorder="1" applyAlignment="1">
      <alignment horizontal="center" vertical="center" wrapText="1"/>
      <protection/>
    </xf>
    <xf numFmtId="0" fontId="56" fillId="0" borderId="16" xfId="71" applyFont="1" applyBorder="1" applyAlignment="1">
      <alignment horizontal="center" vertical="center" wrapText="1"/>
      <protection/>
    </xf>
    <xf numFmtId="0" fontId="0" fillId="0" borderId="11" xfId="0" applyBorder="1" applyProtection="1">
      <protection/>
    </xf>
    <xf numFmtId="0" fontId="0" fillId="0" borderId="0" xfId="0" applyBorder="1" applyProtection="1">
      <protection/>
    </xf>
    <xf numFmtId="0" fontId="0" fillId="0" borderId="2" xfId="0" applyBorder="1" applyProtection="1">
      <protection/>
    </xf>
    <xf numFmtId="0" fontId="0" fillId="0" borderId="8" xfId="0" applyBorder="1" applyProtection="1">
      <protection/>
    </xf>
    <xf numFmtId="0" fontId="0" fillId="0" borderId="13" xfId="0" applyBorder="1" applyProtection="1">
      <protection/>
    </xf>
    <xf numFmtId="0" fontId="0" fillId="0" borderId="16" xfId="0" applyBorder="1" applyProtection="1">
      <protection/>
    </xf>
    <xf numFmtId="0" fontId="0" fillId="0" borderId="9" xfId="0" applyBorder="1" applyProtection="1">
      <protection/>
    </xf>
    <xf numFmtId="0" fontId="0" fillId="0" borderId="22" xfId="0" applyBorder="1" applyProtection="1">
      <protection/>
    </xf>
    <xf numFmtId="0" fontId="0" fillId="0" borderId="23" xfId="0" applyBorder="1" applyProtection="1">
      <protection/>
    </xf>
    <xf numFmtId="0" fontId="9" fillId="0" borderId="13"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9" fillId="0" borderId="16"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0" fillId="0" borderId="17"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7" xfId="0"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8" xfId="0" applyBorder="1" applyAlignment="1" applyProtection="1">
      <alignment horizontal="center" vertical="center" wrapText="1"/>
      <protection/>
    </xf>
    <xf numFmtId="0" fontId="0" fillId="0" borderId="9" xfId="0"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4" fillId="0" borderId="8"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29" fillId="0" borderId="13" xfId="0" applyFont="1" applyBorder="1" applyAlignment="1" applyProtection="1">
      <alignment horizontal="left"/>
      <protection/>
    </xf>
    <xf numFmtId="0" fontId="29" fillId="0" borderId="0" xfId="0" applyFont="1" applyBorder="1" applyAlignment="1" applyProtection="1">
      <alignment horizontal="left"/>
      <protection/>
    </xf>
    <xf numFmtId="0" fontId="29" fillId="0" borderId="16" xfId="0" applyFont="1" applyBorder="1" applyAlignment="1" applyProtection="1">
      <alignment horizontal="left"/>
      <protection/>
    </xf>
    <xf numFmtId="1" fontId="8" fillId="0" borderId="13" xfId="0" applyNumberFormat="1" applyFont="1" applyFill="1" applyBorder="1" applyAlignment="1" applyProtection="1" quotePrefix="1">
      <alignment horizontal="center" vertical="center"/>
      <protection/>
    </xf>
    <xf numFmtId="1" fontId="8" fillId="0" borderId="0" xfId="0" applyNumberFormat="1" applyFont="1" applyFill="1" applyBorder="1" applyAlignment="1" applyProtection="1" quotePrefix="1">
      <alignment horizontal="center" vertical="center"/>
      <protection/>
    </xf>
    <xf numFmtId="1" fontId="8" fillId="0" borderId="16" xfId="0" applyNumberFormat="1" applyFont="1" applyFill="1" applyBorder="1" applyAlignment="1" applyProtection="1" quotePrefix="1">
      <alignment horizontal="center" vertical="center"/>
      <protection/>
    </xf>
    <xf numFmtId="0" fontId="0" fillId="0" borderId="17" xfId="0" applyBorder="1" applyAlignment="1">
      <alignment horizontal="center"/>
    </xf>
    <xf numFmtId="0" fontId="0" fillId="0" borderId="7" xfId="0" applyBorder="1" applyAlignment="1">
      <alignment horizontal="center"/>
    </xf>
    <xf numFmtId="0" fontId="0" fillId="0" borderId="10" xfId="0" applyBorder="1" applyAlignment="1">
      <alignment horizontal="center"/>
    </xf>
    <xf numFmtId="1" fontId="8" fillId="0" borderId="13" xfId="0" applyNumberFormat="1" applyFont="1" applyFill="1" applyBorder="1" applyAlignment="1" quotePrefix="1">
      <alignment horizontal="center" vertical="center"/>
    </xf>
    <xf numFmtId="1" fontId="8" fillId="0" borderId="0" xfId="0" applyNumberFormat="1" applyFont="1" applyFill="1" applyBorder="1" applyAlignment="1" quotePrefix="1">
      <alignment horizontal="center" vertical="center"/>
    </xf>
    <xf numFmtId="1" fontId="8" fillId="0" borderId="16" xfId="0" applyNumberFormat="1" applyFont="1" applyFill="1" applyBorder="1" applyAlignment="1" quotePrefix="1">
      <alignment horizontal="center" vertical="center"/>
    </xf>
    <xf numFmtId="0" fontId="0" fillId="0" borderId="17" xfId="0" applyBorder="1"/>
    <xf numFmtId="0" fontId="0" fillId="0" borderId="10" xfId="0" applyBorder="1"/>
    <xf numFmtId="0" fontId="8" fillId="0" borderId="9" xfId="0" applyFont="1" applyBorder="1" applyAlignment="1">
      <alignment horizontal="center" vertical="center"/>
    </xf>
    <xf numFmtId="0" fontId="4" fillId="0" borderId="17" xfId="0" applyFont="1" applyBorder="1" applyAlignment="1">
      <alignment horizontal="left"/>
    </xf>
    <xf numFmtId="0" fontId="4" fillId="0" borderId="7" xfId="0" applyFont="1" applyBorder="1" applyAlignment="1">
      <alignment horizontal="left"/>
    </xf>
    <xf numFmtId="0" fontId="4" fillId="0" borderId="10" xfId="0" applyFont="1" applyBorder="1" applyAlignment="1">
      <alignment horizontal="left"/>
    </xf>
    <xf numFmtId="0" fontId="0" fillId="0" borderId="2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4" fillId="0" borderId="22" xfId="0" applyFont="1" applyBorder="1" applyAlignment="1">
      <alignment/>
    </xf>
    <xf numFmtId="0" fontId="4" fillId="0" borderId="17" xfId="0" applyFont="1" applyBorder="1" applyAlignment="1">
      <alignment horizontal="center"/>
    </xf>
    <xf numFmtId="0" fontId="4" fillId="0" borderId="7"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1" xfId="0" applyFont="1" applyBorder="1" applyAlignment="1">
      <alignment horizontal="center" vertical="center" wrapText="1"/>
    </xf>
    <xf numFmtId="0" fontId="4" fillId="2" borderId="22" xfId="0" applyFont="1" applyFill="1" applyBorder="1" applyAlignment="1" applyProtection="1">
      <alignment horizontal="left"/>
      <protection/>
    </xf>
    <xf numFmtId="44" fontId="0" fillId="0" borderId="21" xfId="42" applyFont="1" applyBorder="1" applyAlignment="1">
      <alignment horizontal="center" vertical="center" textRotation="180" wrapText="1"/>
    </xf>
    <xf numFmtId="44" fontId="0" fillId="0" borderId="18" xfId="42" applyFont="1" applyBorder="1" applyAlignment="1">
      <alignment horizontal="center" vertical="center" textRotation="180" wrapText="1"/>
    </xf>
    <xf numFmtId="0" fontId="0" fillId="0" borderId="1" xfId="0" applyBorder="1"/>
    <xf numFmtId="0" fontId="0" fillId="0" borderId="0" xfId="0" applyFill="1" applyBorder="1"/>
    <xf numFmtId="0" fontId="0" fillId="0" borderId="17"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4" fillId="0" borderId="23" xfId="0" applyFont="1" applyBorder="1" applyAlignment="1">
      <alignment horizontal="left"/>
    </xf>
    <xf numFmtId="0" fontId="4" fillId="0" borderId="6" xfId="0" applyFont="1" applyBorder="1" applyAlignment="1">
      <alignment horizontal="left"/>
    </xf>
    <xf numFmtId="0" fontId="4" fillId="0" borderId="9" xfId="0" applyFont="1" applyBorder="1" applyAlignment="1">
      <alignment horizontal="left"/>
    </xf>
    <xf numFmtId="0" fontId="0" fillId="0" borderId="18" xfId="0" applyBorder="1" applyAlignment="1">
      <alignment horizontal="center" vertical="center" wrapText="1"/>
    </xf>
    <xf numFmtId="0" fontId="18" fillId="0" borderId="13" xfId="0" applyFont="1" applyBorder="1"/>
    <xf numFmtId="0" fontId="4" fillId="0" borderId="6" xfId="0" applyFont="1" applyBorder="1" applyAlignment="1">
      <alignment horizontal="left" wrapText="1" shrinkToFit="1"/>
    </xf>
    <xf numFmtId="0" fontId="4" fillId="0" borderId="9" xfId="0" applyFont="1" applyBorder="1" applyAlignment="1">
      <alignment horizontal="left" wrapText="1" shrinkToFit="1"/>
    </xf>
    <xf numFmtId="0" fontId="4" fillId="0" borderId="1" xfId="0" applyFont="1" applyBorder="1" applyAlignment="1">
      <alignment horizontal="center"/>
    </xf>
    <xf numFmtId="0" fontId="28" fillId="0" borderId="0" xfId="43" applyFont="1" applyFill="1" applyBorder="1" applyAlignment="1">
      <alignment horizontal="center" vertical="center" wrapText="1"/>
      <protection/>
    </xf>
    <xf numFmtId="49" fontId="28" fillId="0" borderId="9" xfId="43" applyNumberFormat="1" applyFont="1" applyFill="1" applyBorder="1" applyAlignment="1" quotePrefix="1">
      <alignment horizontal="center"/>
      <protection/>
    </xf>
    <xf numFmtId="49" fontId="28" fillId="0" borderId="23" xfId="43" applyNumberFormat="1" applyFont="1" applyFill="1" applyBorder="1" applyAlignment="1" quotePrefix="1">
      <alignment horizontal="center"/>
      <protection/>
    </xf>
    <xf numFmtId="0" fontId="28" fillId="0" borderId="1" xfId="43" applyFont="1" applyFill="1" applyBorder="1" applyAlignment="1">
      <alignment horizontal="center" vertical="center" wrapText="1"/>
      <protection/>
    </xf>
    <xf numFmtId="0" fontId="28" fillId="0" borderId="21" xfId="43" applyFont="1" applyFill="1" applyBorder="1" applyAlignment="1">
      <alignment horizontal="center" vertical="center" wrapText="1"/>
      <protection/>
    </xf>
    <xf numFmtId="0" fontId="10" fillId="0" borderId="13" xfId="43" applyFont="1" applyFill="1" applyBorder="1">
      <alignment/>
      <protection/>
    </xf>
    <xf numFmtId="0" fontId="10" fillId="0" borderId="0" xfId="43" applyFont="1" applyFill="1" applyBorder="1">
      <alignment/>
      <protection/>
    </xf>
    <xf numFmtId="0" fontId="10" fillId="0" borderId="16" xfId="43" applyFont="1" applyFill="1" applyBorder="1">
      <alignment/>
      <protection/>
    </xf>
    <xf numFmtId="0" fontId="10" fillId="0" borderId="11" xfId="43" applyFont="1" applyFill="1" applyBorder="1" applyAlignment="1">
      <alignment horizontal="center" vertical="center"/>
      <protection/>
    </xf>
    <xf numFmtId="0" fontId="10" fillId="0" borderId="2" xfId="43" applyFont="1" applyFill="1" applyBorder="1" applyAlignment="1">
      <alignment horizontal="center" vertical="center"/>
      <protection/>
    </xf>
    <xf numFmtId="0" fontId="10" fillId="0" borderId="13" xfId="43" applyFont="1" applyFill="1" applyBorder="1" applyAlignment="1">
      <alignment horizontal="center" vertical="center"/>
      <protection/>
    </xf>
    <xf numFmtId="0" fontId="10" fillId="0" borderId="0" xfId="43" applyFont="1" applyFill="1" applyBorder="1" applyAlignment="1">
      <alignment horizontal="center" vertical="center"/>
      <protection/>
    </xf>
    <xf numFmtId="0" fontId="72" fillId="0" borderId="11" xfId="71" applyFont="1" applyBorder="1" applyAlignment="1">
      <alignment horizontal="left" vertical="center"/>
      <protection/>
    </xf>
    <xf numFmtId="0" fontId="72" fillId="0" borderId="2" xfId="71" applyFont="1" applyBorder="1" applyAlignment="1">
      <alignment horizontal="left" vertical="center"/>
      <protection/>
    </xf>
    <xf numFmtId="173" fontId="65" fillId="0" borderId="9" xfId="71" applyNumberFormat="1" applyFont="1" applyBorder="1" applyAlignment="1">
      <alignment horizontal="center"/>
      <protection/>
    </xf>
    <xf numFmtId="0" fontId="65" fillId="0" borderId="22" xfId="71" applyFont="1" applyBorder="1" applyAlignment="1">
      <alignment horizontal="center"/>
      <protection/>
    </xf>
    <xf numFmtId="0" fontId="65" fillId="0" borderId="23" xfId="71" applyFont="1" applyBorder="1" applyAlignment="1">
      <alignment horizontal="center"/>
      <protection/>
    </xf>
    <xf numFmtId="0" fontId="63" fillId="0" borderId="9" xfId="71" applyFont="1" applyBorder="1" applyAlignment="1">
      <alignment horizontal="right" vertical="center" wrapText="1"/>
      <protection/>
    </xf>
    <xf numFmtId="0" fontId="63" fillId="0" borderId="22" xfId="71" applyFont="1" applyBorder="1" applyAlignment="1">
      <alignment horizontal="right" vertical="center" wrapText="1"/>
      <protection/>
    </xf>
    <xf numFmtId="0" fontId="63" fillId="0" borderId="23" xfId="71" applyFont="1" applyBorder="1" applyAlignment="1">
      <alignment horizontal="right" vertical="center" wrapText="1"/>
      <protection/>
    </xf>
    <xf numFmtId="0" fontId="56" fillId="0" borderId="11" xfId="71" applyFont="1" applyBorder="1" applyAlignment="1">
      <alignment horizontal="center" vertical="center"/>
      <protection/>
    </xf>
    <xf numFmtId="0" fontId="56" fillId="0" borderId="2" xfId="71" applyFont="1" applyBorder="1" applyAlignment="1">
      <alignment horizontal="center" vertical="center"/>
      <protection/>
    </xf>
    <xf numFmtId="0" fontId="56" fillId="0" borderId="8" xfId="71" applyFont="1" applyBorder="1" applyAlignment="1">
      <alignment horizontal="center" vertical="center"/>
      <protection/>
    </xf>
    <xf numFmtId="0" fontId="56" fillId="0" borderId="13" xfId="71" applyFont="1" applyBorder="1" applyAlignment="1">
      <alignment horizontal="center" vertical="center"/>
      <protection/>
    </xf>
    <xf numFmtId="0" fontId="56" fillId="0" borderId="0" xfId="71" applyFont="1" applyBorder="1" applyAlignment="1">
      <alignment horizontal="center" vertical="center"/>
      <protection/>
    </xf>
    <xf numFmtId="0" fontId="56" fillId="0" borderId="16" xfId="71" applyFont="1" applyBorder="1" applyAlignment="1">
      <alignment horizontal="center" vertical="center"/>
      <protection/>
    </xf>
    <xf numFmtId="0" fontId="56" fillId="0" borderId="9" xfId="71" applyFont="1" applyBorder="1" applyAlignment="1">
      <alignment horizontal="center" vertical="center"/>
      <protection/>
    </xf>
    <xf numFmtId="0" fontId="56" fillId="0" borderId="22" xfId="71" applyFont="1" applyBorder="1" applyAlignment="1">
      <alignment horizontal="center" vertical="center"/>
      <protection/>
    </xf>
    <xf numFmtId="0" fontId="56" fillId="0" borderId="23" xfId="71" applyFont="1" applyBorder="1" applyAlignment="1">
      <alignment horizontal="center" vertical="center"/>
      <protection/>
    </xf>
    <xf numFmtId="0" fontId="56" fillId="0" borderId="13" xfId="71" applyFont="1" applyBorder="1" applyAlignment="1">
      <alignment/>
      <protection/>
    </xf>
    <xf numFmtId="0" fontId="56" fillId="0" borderId="16" xfId="71" applyFont="1" applyBorder="1" applyAlignment="1">
      <alignment/>
      <protection/>
    </xf>
    <xf numFmtId="0" fontId="56" fillId="0" borderId="11" xfId="71" applyFont="1" applyBorder="1" applyAlignment="1">
      <alignment/>
      <protection/>
    </xf>
    <xf numFmtId="0" fontId="56" fillId="0" borderId="2" xfId="71" applyFont="1" applyBorder="1" applyAlignment="1">
      <alignment/>
      <protection/>
    </xf>
    <xf numFmtId="0" fontId="56" fillId="0" borderId="8" xfId="71" applyFont="1" applyBorder="1" applyAlignment="1">
      <alignment/>
      <protection/>
    </xf>
    <xf numFmtId="0" fontId="56" fillId="0" borderId="0" xfId="71" applyFont="1" applyBorder="1" applyAlignment="1">
      <alignment/>
      <protection/>
    </xf>
    <xf numFmtId="0" fontId="56" fillId="0" borderId="13" xfId="71" applyFont="1" applyBorder="1" applyAlignment="1">
      <alignment vertical="center" wrapText="1"/>
      <protection/>
    </xf>
    <xf numFmtId="0" fontId="56" fillId="0" borderId="16" xfId="71" applyFont="1" applyBorder="1" applyAlignment="1">
      <alignment vertical="center" wrapText="1"/>
      <protection/>
    </xf>
    <xf numFmtId="0" fontId="56" fillId="0" borderId="0" xfId="71" applyFont="1" applyBorder="1" applyAlignment="1">
      <alignment vertical="center" wrapText="1"/>
      <protection/>
    </xf>
    <xf numFmtId="0" fontId="56" fillId="0" borderId="22" xfId="71" applyFont="1" applyBorder="1" applyAlignment="1">
      <alignment vertical="center" wrapText="1"/>
      <protection/>
    </xf>
    <xf numFmtId="0" fontId="56" fillId="0" borderId="13" xfId="71" applyFont="1" applyFill="1" applyBorder="1" applyAlignment="1">
      <alignment wrapText="1"/>
      <protection/>
    </xf>
    <xf numFmtId="0" fontId="56" fillId="0" borderId="16" xfId="71" applyFont="1" applyFill="1" applyBorder="1" applyAlignment="1">
      <alignment wrapText="1"/>
      <protection/>
    </xf>
    <xf numFmtId="0" fontId="56" fillId="0" borderId="13" xfId="71" applyFont="1" applyBorder="1" applyAlignment="1">
      <alignment wrapText="1"/>
      <protection/>
    </xf>
    <xf numFmtId="0" fontId="56" fillId="0" borderId="0" xfId="71" applyFont="1" applyBorder="1" applyAlignment="1">
      <alignment wrapText="1"/>
      <protection/>
    </xf>
    <xf numFmtId="0" fontId="56" fillId="0" borderId="22" xfId="71" applyFont="1" applyBorder="1" applyAlignment="1">
      <alignment wrapText="1"/>
      <protection/>
    </xf>
    <xf numFmtId="0" fontId="56" fillId="0" borderId="16" xfId="71" applyFont="1" applyBorder="1" applyAlignment="1">
      <alignment wrapText="1"/>
      <protection/>
    </xf>
    <xf numFmtId="0" fontId="51" fillId="0" borderId="0" xfId="71" applyFill="1" applyBorder="1" applyAlignment="1">
      <alignment horizontal="center" vertical="center" wrapText="1"/>
      <protection/>
    </xf>
    <xf numFmtId="0" fontId="51" fillId="0" borderId="13" xfId="71" applyBorder="1">
      <alignment/>
      <protection/>
    </xf>
    <xf numFmtId="0" fontId="51" fillId="0" borderId="0" xfId="71" applyBorder="1">
      <alignment/>
      <protection/>
    </xf>
    <xf numFmtId="0" fontId="51" fillId="0" borderId="16" xfId="71" applyBorder="1">
      <alignment/>
      <protection/>
    </xf>
    <xf numFmtId="0" fontId="66" fillId="0" borderId="13" xfId="71" applyFont="1" applyBorder="1" applyAlignment="1">
      <alignment wrapText="1"/>
      <protection/>
    </xf>
    <xf numFmtId="0" fontId="66" fillId="0" borderId="0" xfId="71" applyFont="1" applyBorder="1" applyAlignment="1">
      <alignment wrapText="1"/>
      <protection/>
    </xf>
    <xf numFmtId="0" fontId="66" fillId="0" borderId="16" xfId="71" applyFont="1" applyBorder="1" applyAlignment="1">
      <alignment wrapText="1"/>
      <protection/>
    </xf>
    <xf numFmtId="181" fontId="56" fillId="0" borderId="13" xfId="71" applyNumberFormat="1" applyFont="1" applyBorder="1" applyAlignment="1" applyProtection="1">
      <alignment horizontal="center" vertical="center"/>
      <protection hidden="1"/>
    </xf>
    <xf numFmtId="181" fontId="56" fillId="0" borderId="0" xfId="71" applyNumberFormat="1" applyFont="1" applyBorder="1" applyAlignment="1" applyProtection="1">
      <alignment horizontal="center" vertical="center"/>
      <protection hidden="1"/>
    </xf>
    <xf numFmtId="181" fontId="56" fillId="0" borderId="16" xfId="71" applyNumberFormat="1" applyFont="1" applyBorder="1" applyAlignment="1" applyProtection="1">
      <alignment horizontal="center" vertical="center"/>
      <protection hidden="1"/>
    </xf>
    <xf numFmtId="0" fontId="66" fillId="0" borderId="13" xfId="71" applyFont="1" applyBorder="1" applyAlignment="1">
      <alignment horizontal="center" vertical="center"/>
      <protection/>
    </xf>
    <xf numFmtId="0" fontId="66" fillId="0" borderId="0" xfId="71" applyFont="1" applyBorder="1" applyAlignment="1">
      <alignment horizontal="center" vertical="center"/>
      <protection/>
    </xf>
    <xf numFmtId="0" fontId="66" fillId="0" borderId="16" xfId="71" applyFont="1" applyBorder="1" applyAlignment="1">
      <alignment horizontal="center" vertical="center"/>
      <protection/>
    </xf>
    <xf numFmtId="0" fontId="51" fillId="0" borderId="0" xfId="71" applyFill="1" applyBorder="1" applyAlignment="1" quotePrefix="1">
      <alignment horizontal="center" vertical="center" wrapText="1"/>
      <protection/>
    </xf>
    <xf numFmtId="0" fontId="56" fillId="0" borderId="0" xfId="71" applyFont="1" applyFill="1" applyBorder="1" applyAlignment="1">
      <alignment horizontal="center" vertical="center"/>
      <protection/>
    </xf>
    <xf numFmtId="0" fontId="51" fillId="0" borderId="0" xfId="71" applyBorder="1" applyAlignment="1">
      <alignment horizontal="center"/>
      <protection/>
    </xf>
    <xf numFmtId="0" fontId="51" fillId="0" borderId="16" xfId="71" applyBorder="1" applyAlignment="1">
      <alignment horizontal="center"/>
      <protection/>
    </xf>
    <xf numFmtId="0" fontId="51" fillId="0" borderId="17" xfId="71" applyBorder="1" applyAlignment="1" quotePrefix="1">
      <alignment horizontal="center" vertical="center" wrapText="1"/>
      <protection/>
    </xf>
    <xf numFmtId="0" fontId="51" fillId="0" borderId="7" xfId="71" applyBorder="1" applyAlignment="1" quotePrefix="1">
      <alignment horizontal="center" vertical="center" wrapText="1"/>
      <protection/>
    </xf>
    <xf numFmtId="0" fontId="51" fillId="0" borderId="10" xfId="71" applyBorder="1" applyAlignment="1" quotePrefix="1">
      <alignment horizontal="center" vertical="center" wrapText="1"/>
      <protection/>
    </xf>
    <xf numFmtId="0" fontId="56" fillId="0" borderId="13" xfId="71" applyFont="1" applyBorder="1" applyAlignment="1">
      <alignment horizontal="left" wrapText="1" indent="2"/>
      <protection/>
    </xf>
    <xf numFmtId="0" fontId="56" fillId="0" borderId="0" xfId="71" applyFont="1" applyBorder="1" applyAlignment="1">
      <alignment horizontal="left" wrapText="1" indent="2"/>
      <protection/>
    </xf>
    <xf numFmtId="0" fontId="56" fillId="0" borderId="16" xfId="71" applyFont="1" applyBorder="1" applyAlignment="1">
      <alignment horizontal="left" wrapText="1" indent="2"/>
      <protection/>
    </xf>
    <xf numFmtId="0" fontId="38" fillId="0" borderId="13" xfId="71" applyFont="1" applyFill="1" applyBorder="1" applyAlignment="1">
      <alignment horizontal="center" vertical="center" wrapText="1"/>
      <protection/>
    </xf>
    <xf numFmtId="0" fontId="38" fillId="0" borderId="0" xfId="71" applyFont="1" applyFill="1" applyBorder="1" applyAlignment="1">
      <alignment horizontal="center" vertical="center"/>
      <protection/>
    </xf>
    <xf numFmtId="0" fontId="38" fillId="0" borderId="16" xfId="71" applyFont="1" applyFill="1" applyBorder="1" applyAlignment="1">
      <alignment horizontal="center" vertical="center"/>
      <protection/>
    </xf>
    <xf numFmtId="0" fontId="56" fillId="0" borderId="13" xfId="71" applyFont="1" applyBorder="1">
      <alignment/>
      <protection/>
    </xf>
    <xf numFmtId="0" fontId="56" fillId="0" borderId="16" xfId="71" applyFont="1" applyBorder="1">
      <alignment/>
      <protection/>
    </xf>
    <xf numFmtId="0" fontId="4" fillId="0" borderId="6" xfId="0" applyFont="1" applyBorder="1" applyAlignment="1">
      <alignment/>
    </xf>
    <xf numFmtId="0" fontId="4" fillId="0" borderId="0" xfId="0" applyFont="1" applyBorder="1" applyAlignment="1">
      <alignment/>
    </xf>
    <xf numFmtId="0" fontId="4" fillId="0" borderId="11"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49" fontId="15" fillId="0" borderId="16" xfId="0" applyNumberFormat="1" applyFont="1" applyBorder="1" applyAlignment="1">
      <alignment horizontal="center" vertical="center" wrapText="1" shrinkToFit="1"/>
    </xf>
    <xf numFmtId="0" fontId="0" fillId="0" borderId="11"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3" xfId="0" applyFont="1" applyBorder="1" applyAlignment="1">
      <alignment horizontal="center" vertical="center" wrapText="1"/>
    </xf>
    <xf numFmtId="49" fontId="0" fillId="0" borderId="13" xfId="0" applyNumberFormat="1" applyFont="1" applyBorder="1" applyAlignment="1" quotePrefix="1">
      <alignment horizontal="center" vertical="center"/>
    </xf>
    <xf numFmtId="49" fontId="0" fillId="0" borderId="22" xfId="0" applyNumberFormat="1" applyFont="1" applyBorder="1" applyAlignment="1">
      <alignment horizontal="center" vertical="center"/>
    </xf>
    <xf numFmtId="0" fontId="0" fillId="0" borderId="13" xfId="0" applyFont="1" applyBorder="1" applyAlignment="1" applyProtection="1">
      <alignment/>
      <protection hidden="1"/>
    </xf>
    <xf numFmtId="0" fontId="0" fillId="0" borderId="16" xfId="0" applyFont="1" applyBorder="1" applyAlignment="1" applyProtection="1">
      <alignment/>
      <protection hidden="1"/>
    </xf>
    <xf numFmtId="0" fontId="0" fillId="0" borderId="13" xfId="0" applyFont="1" applyBorder="1" applyAlignment="1">
      <alignment/>
    </xf>
    <xf numFmtId="0" fontId="0" fillId="0" borderId="16" xfId="0" applyFont="1" applyBorder="1" applyAlignment="1">
      <alignment/>
    </xf>
    <xf numFmtId="0" fontId="4" fillId="0" borderId="13"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xf numFmtId="0" fontId="23" fillId="0" borderId="13" xfId="0" applyFont="1" applyFill="1" applyBorder="1" applyAlignment="1" quotePrefix="1">
      <alignment horizontal="center" vertical="center" wrapText="1"/>
    </xf>
    <xf numFmtId="0" fontId="23" fillId="0" borderId="0" xfId="0" applyFont="1" applyFill="1" applyBorder="1" applyAlignment="1" quotePrefix="1">
      <alignment horizontal="center" vertical="center" wrapText="1"/>
    </xf>
    <xf numFmtId="0" fontId="23" fillId="0" borderId="16" xfId="0" applyFont="1" applyFill="1" applyBorder="1" applyAlignment="1" quotePrefix="1">
      <alignment horizontal="center" vertical="center" wrapText="1"/>
    </xf>
    <xf numFmtId="0" fontId="9" fillId="0" borderId="1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6" xfId="0" applyFont="1" applyBorder="1" applyAlignment="1">
      <alignment horizontal="center" vertical="center" wrapText="1"/>
    </xf>
    <xf numFmtId="0" fontId="0" fillId="0" borderId="11" xfId="0" applyFont="1" applyBorder="1" applyAlignment="1">
      <alignment/>
    </xf>
    <xf numFmtId="0" fontId="0" fillId="0" borderId="8" xfId="0" applyFont="1" applyBorder="1" applyAlignment="1">
      <alignment/>
    </xf>
    <xf numFmtId="0" fontId="4" fillId="0" borderId="9" xfId="0" applyFont="1" applyBorder="1" applyAlignment="1">
      <alignment horizontal="center" vertical="center" wrapText="1"/>
    </xf>
    <xf numFmtId="0" fontId="4" fillId="0" borderId="23" xfId="0" applyFont="1" applyBorder="1" applyAlignment="1">
      <alignment horizontal="center" vertical="center" wrapText="1"/>
    </xf>
    <xf numFmtId="0" fontId="10" fillId="0" borderId="9" xfId="0" applyFont="1" applyFill="1" applyBorder="1" applyAlignment="1">
      <alignment horizontal="left"/>
    </xf>
    <xf numFmtId="0" fontId="10" fillId="0" borderId="22" xfId="0" applyFont="1" applyFill="1" applyBorder="1" applyAlignment="1">
      <alignment horizontal="left"/>
    </xf>
    <xf numFmtId="0" fontId="10" fillId="0" borderId="23" xfId="0" applyFont="1" applyFill="1" applyBorder="1" applyAlignment="1">
      <alignment horizontal="left"/>
    </xf>
    <xf numFmtId="0" fontId="0" fillId="0" borderId="0" xfId="0" applyBorder="1" applyAlignment="1">
      <alignment horizontal="left" wrapText="1"/>
    </xf>
    <xf numFmtId="0" fontId="0" fillId="6" borderId="0" xfId="0" applyFill="1" applyBorder="1" applyAlignment="1">
      <alignment horizontal="left" wrapText="1"/>
    </xf>
    <xf numFmtId="0" fontId="51" fillId="0" borderId="13" xfId="73" applyBorder="1">
      <alignment/>
      <protection/>
    </xf>
    <xf numFmtId="0" fontId="51" fillId="0" borderId="0" xfId="73" applyBorder="1">
      <alignment/>
      <protection/>
    </xf>
    <xf numFmtId="0" fontId="51" fillId="0" borderId="16" xfId="73" applyBorder="1">
      <alignment/>
      <protection/>
    </xf>
    <xf numFmtId="0" fontId="56" fillId="0" borderId="18" xfId="73" applyFont="1" applyBorder="1" applyAlignment="1">
      <alignment wrapText="1"/>
      <protection/>
    </xf>
    <xf numFmtId="0" fontId="56" fillId="0" borderId="11" xfId="73" applyFont="1" applyBorder="1" applyAlignment="1">
      <alignment horizontal="center" vertical="center"/>
      <protection/>
    </xf>
    <xf numFmtId="0" fontId="56" fillId="0" borderId="2" xfId="73" applyFont="1" applyBorder="1" applyAlignment="1">
      <alignment horizontal="center" vertical="center"/>
      <protection/>
    </xf>
    <xf numFmtId="0" fontId="56" fillId="0" borderId="8" xfId="73" applyFont="1" applyBorder="1" applyAlignment="1">
      <alignment horizontal="center" vertical="center"/>
      <protection/>
    </xf>
    <xf numFmtId="0" fontId="56" fillId="0" borderId="9" xfId="73" applyFont="1" applyBorder="1" applyAlignment="1">
      <alignment horizontal="center" vertical="center"/>
      <protection/>
    </xf>
    <xf numFmtId="0" fontId="56" fillId="0" borderId="22" xfId="73" applyFont="1" applyBorder="1" applyAlignment="1">
      <alignment horizontal="center" vertical="center"/>
      <protection/>
    </xf>
    <xf numFmtId="0" fontId="56" fillId="0" borderId="16" xfId="73" applyFont="1" applyBorder="1" applyAlignment="1">
      <alignment horizontal="center" vertical="center"/>
      <protection/>
    </xf>
    <xf numFmtId="0" fontId="56" fillId="0" borderId="11" xfId="73" applyFont="1" applyBorder="1" applyAlignment="1">
      <alignment/>
      <protection/>
    </xf>
    <xf numFmtId="0" fontId="56" fillId="0" borderId="2" xfId="73" applyFont="1" applyBorder="1" applyAlignment="1">
      <alignment/>
      <protection/>
    </xf>
    <xf numFmtId="0" fontId="56" fillId="0" borderId="18" xfId="73" applyFont="1" applyBorder="1" applyAlignment="1">
      <alignment vertical="center" wrapText="1"/>
      <protection/>
    </xf>
    <xf numFmtId="0" fontId="51" fillId="0" borderId="13" xfId="73" applyFont="1" applyBorder="1" applyAlignment="1">
      <alignment vertical="center" wrapText="1"/>
      <protection/>
    </xf>
    <xf numFmtId="0" fontId="51" fillId="0" borderId="0" xfId="73" applyFont="1" applyBorder="1" applyAlignment="1">
      <alignment vertical="center" wrapText="1"/>
      <protection/>
    </xf>
    <xf numFmtId="0" fontId="56" fillId="0" borderId="13" xfId="73" applyFont="1" applyBorder="1" applyAlignment="1">
      <alignment/>
      <protection/>
    </xf>
    <xf numFmtId="0" fontId="56" fillId="0" borderId="0" xfId="73" applyFont="1" applyBorder="1" applyAlignment="1">
      <alignment/>
      <protection/>
    </xf>
    <xf numFmtId="0" fontId="56" fillId="0" borderId="13" xfId="73" applyFont="1" applyBorder="1" applyAlignment="1">
      <alignment horizontal="left"/>
      <protection/>
    </xf>
    <xf numFmtId="0" fontId="56" fillId="0" borderId="0" xfId="73" applyFont="1" applyBorder="1" applyAlignment="1">
      <alignment horizontal="left"/>
      <protection/>
    </xf>
    <xf numFmtId="0" fontId="56" fillId="0" borderId="16" xfId="73" applyFont="1" applyBorder="1" applyAlignment="1">
      <alignment horizontal="left"/>
      <protection/>
    </xf>
    <xf numFmtId="0" fontId="63" fillId="0" borderId="13" xfId="73" applyFont="1" applyBorder="1" applyAlignment="1">
      <alignment horizontal="right" vertical="center"/>
      <protection/>
    </xf>
    <xf numFmtId="0" fontId="63" fillId="0" borderId="0" xfId="73" applyFont="1" applyBorder="1" applyAlignment="1">
      <alignment horizontal="right" vertical="center"/>
      <protection/>
    </xf>
    <xf numFmtId="0" fontId="63" fillId="0" borderId="16" xfId="73" applyFont="1" applyBorder="1" applyAlignment="1">
      <alignment horizontal="right" vertical="center"/>
      <protection/>
    </xf>
    <xf numFmtId="181" fontId="56" fillId="0" borderId="13" xfId="73" applyNumberFormat="1" applyFont="1" applyBorder="1" applyAlignment="1" applyProtection="1">
      <alignment horizontal="center" vertical="center"/>
      <protection hidden="1"/>
    </xf>
    <xf numFmtId="181" fontId="56" fillId="0" borderId="0" xfId="73" applyNumberFormat="1" applyFont="1" applyBorder="1" applyAlignment="1" applyProtection="1">
      <alignment horizontal="center" vertical="center"/>
      <protection hidden="1"/>
    </xf>
    <xf numFmtId="181" fontId="56" fillId="0" borderId="16" xfId="73" applyNumberFormat="1" applyFont="1" applyBorder="1" applyAlignment="1" applyProtection="1">
      <alignment horizontal="center" vertical="center"/>
      <protection hidden="1"/>
    </xf>
    <xf numFmtId="0" fontId="56" fillId="0" borderId="13" xfId="73" applyFont="1" applyBorder="1" applyAlignment="1">
      <alignment horizontal="center" vertical="center"/>
      <protection/>
    </xf>
    <xf numFmtId="0" fontId="56" fillId="0" borderId="0" xfId="73" applyFont="1" applyBorder="1" applyAlignment="1">
      <alignment horizontal="center" vertical="center"/>
      <protection/>
    </xf>
    <xf numFmtId="0" fontId="28" fillId="2" borderId="17" xfId="0" applyFont="1" applyFill="1" applyBorder="1" applyAlignment="1" applyProtection="1">
      <alignment horizontal="left"/>
      <protection hidden="1"/>
    </xf>
    <xf numFmtId="0" fontId="28" fillId="2" borderId="7" xfId="0" applyFont="1" applyFill="1" applyBorder="1" applyAlignment="1" applyProtection="1">
      <alignment horizontal="left"/>
      <protection hidden="1"/>
    </xf>
    <xf numFmtId="0" fontId="10" fillId="0" borderId="17" xfId="0" applyFont="1" applyFill="1" applyBorder="1" applyAlignment="1">
      <alignment horizontal="left" wrapText="1"/>
    </xf>
    <xf numFmtId="0" fontId="10" fillId="0" borderId="7" xfId="0" applyFont="1" applyFill="1" applyBorder="1" applyAlignment="1">
      <alignment horizontal="left" wrapText="1"/>
    </xf>
    <xf numFmtId="49" fontId="10" fillId="3" borderId="22" xfId="0" applyNumberFormat="1" applyFont="1" applyFill="1" applyBorder="1" applyAlignment="1">
      <alignment wrapText="1"/>
    </xf>
    <xf numFmtId="0" fontId="0" fillId="3" borderId="22" xfId="0" applyFill="1" applyBorder="1" applyAlignment="1">
      <alignment wrapText="1"/>
    </xf>
    <xf numFmtId="0" fontId="28" fillId="0" borderId="9" xfId="0" applyFont="1" applyFill="1" applyBorder="1" applyAlignment="1" quotePrefix="1">
      <alignment horizontal="center"/>
    </xf>
    <xf numFmtId="0" fontId="28" fillId="0" borderId="22" xfId="0" applyFont="1" applyFill="1" applyBorder="1" applyAlignment="1">
      <alignment horizontal="center"/>
    </xf>
    <xf numFmtId="0" fontId="28" fillId="0" borderId="23" xfId="0" applyFont="1" applyFill="1" applyBorder="1" applyAlignment="1">
      <alignment horizontal="center"/>
    </xf>
    <xf numFmtId="0" fontId="10" fillId="0" borderId="21" xfId="0" applyFont="1" applyFill="1" applyBorder="1" applyAlignment="1">
      <alignment horizontal="center" vertical="center"/>
    </xf>
    <xf numFmtId="0" fontId="10" fillId="0" borderId="18"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10" xfId="0" applyFont="1" applyFill="1" applyBorder="1" applyAlignment="1">
      <alignment horizontal="center" vertical="center"/>
    </xf>
    <xf numFmtId="0" fontId="71" fillId="0" borderId="11" xfId="0" applyFont="1" applyBorder="1" applyAlignment="1">
      <alignment horizontal="left"/>
    </xf>
    <xf numFmtId="0" fontId="71" fillId="0" borderId="2" xfId="0" applyFont="1" applyBorder="1" applyAlignment="1">
      <alignment horizontal="left"/>
    </xf>
    <xf numFmtId="0" fontId="28" fillId="0" borderId="55"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63" fillId="0" borderId="9" xfId="73" applyFont="1" applyBorder="1" applyAlignment="1">
      <alignment horizontal="right" vertical="center"/>
      <protection/>
    </xf>
    <xf numFmtId="0" fontId="63" fillId="0" borderId="22" xfId="73" applyFont="1" applyBorder="1" applyAlignment="1">
      <alignment horizontal="right" vertical="center"/>
      <protection/>
    </xf>
    <xf numFmtId="0" fontId="63" fillId="0" borderId="23" xfId="73" applyFont="1" applyBorder="1" applyAlignment="1">
      <alignment horizontal="right" vertical="center"/>
      <protection/>
    </xf>
    <xf numFmtId="0" fontId="10" fillId="0" borderId="9" xfId="0" applyFont="1" applyFill="1" applyBorder="1" applyAlignment="1">
      <alignment horizontal="left" wrapText="1"/>
    </xf>
    <xf numFmtId="0" fontId="10" fillId="0" borderId="11" xfId="0" applyFont="1" applyFill="1" applyBorder="1" applyAlignment="1">
      <alignment horizontal="center" vertical="center"/>
    </xf>
    <xf numFmtId="0" fontId="68" fillId="0" borderId="56" xfId="100" applyFont="1" applyBorder="1" applyAlignment="1">
      <alignment horizontal="center" vertical="center" wrapText="1"/>
      <protection/>
    </xf>
    <xf numFmtId="0" fontId="68" fillId="0" borderId="57" xfId="100" applyFont="1" applyBorder="1" applyAlignment="1">
      <alignment horizontal="center" vertical="center" wrapText="1"/>
      <protection/>
    </xf>
    <xf numFmtId="0" fontId="38" fillId="0" borderId="11" xfId="100" applyFont="1" applyFill="1" applyBorder="1" applyAlignment="1">
      <alignment horizontal="center" vertical="center" wrapText="1"/>
      <protection/>
    </xf>
    <xf numFmtId="0" fontId="38" fillId="0" borderId="2" xfId="100" applyFont="1" applyFill="1" applyBorder="1" applyAlignment="1">
      <alignment horizontal="center" vertical="center" wrapText="1"/>
      <protection/>
    </xf>
    <xf numFmtId="0" fontId="38" fillId="0" borderId="8" xfId="100" applyFont="1" applyFill="1" applyBorder="1" applyAlignment="1">
      <alignment horizontal="center" vertical="center" wrapText="1"/>
      <protection/>
    </xf>
    <xf numFmtId="0" fontId="38" fillId="0" borderId="13" xfId="100" applyFont="1" applyFill="1" applyBorder="1" applyAlignment="1">
      <alignment horizontal="center" vertical="center" wrapText="1"/>
      <protection/>
    </xf>
    <xf numFmtId="0" fontId="38" fillId="0" borderId="0" xfId="100" applyFont="1" applyFill="1" applyBorder="1" applyAlignment="1">
      <alignment horizontal="center" vertical="center" wrapText="1"/>
      <protection/>
    </xf>
    <xf numFmtId="0" fontId="38" fillId="0" borderId="16" xfId="100" applyFont="1" applyFill="1" applyBorder="1" applyAlignment="1">
      <alignment horizontal="center" vertical="center" wrapText="1"/>
      <protection/>
    </xf>
    <xf numFmtId="173" fontId="51" fillId="0" borderId="9" xfId="100" applyNumberFormat="1" applyFont="1" applyBorder="1" applyAlignment="1">
      <alignment horizontal="center"/>
      <protection/>
    </xf>
    <xf numFmtId="173" fontId="51" fillId="0" borderId="22" xfId="100" applyNumberFormat="1" applyFont="1" applyBorder="1" applyAlignment="1">
      <alignment horizontal="center"/>
      <protection/>
    </xf>
    <xf numFmtId="173" fontId="51" fillId="0" borderId="23" xfId="100" applyNumberFormat="1" applyFont="1" applyBorder="1" applyAlignment="1">
      <alignment horizontal="center"/>
      <protection/>
    </xf>
    <xf numFmtId="0" fontId="65" fillId="0" borderId="13" xfId="100" applyFont="1" applyBorder="1" applyAlignment="1" quotePrefix="1">
      <alignment horizontal="center" vertical="center"/>
      <protection/>
    </xf>
    <xf numFmtId="0" fontId="65" fillId="0" borderId="0" xfId="100" applyFont="1" applyBorder="1" applyAlignment="1" quotePrefix="1">
      <alignment horizontal="center" vertical="center"/>
      <protection/>
    </xf>
    <xf numFmtId="0" fontId="65" fillId="0" borderId="16" xfId="100" applyFont="1" applyBorder="1" applyAlignment="1" quotePrefix="1">
      <alignment horizontal="center" vertical="center"/>
      <protection/>
    </xf>
    <xf numFmtId="0" fontId="65" fillId="0" borderId="9" xfId="100" applyFont="1" applyBorder="1" applyAlignment="1">
      <alignment horizontal="center" vertical="center"/>
      <protection/>
    </xf>
    <xf numFmtId="0" fontId="65" fillId="0" borderId="22" xfId="100" applyFont="1" applyBorder="1" applyAlignment="1">
      <alignment horizontal="center" vertical="center"/>
      <protection/>
    </xf>
    <xf numFmtId="0" fontId="65" fillId="0" borderId="23" xfId="100" applyFont="1" applyBorder="1" applyAlignment="1">
      <alignment horizontal="center" vertical="center"/>
      <protection/>
    </xf>
    <xf numFmtId="0" fontId="56" fillId="0" borderId="9" xfId="100" applyFont="1" applyBorder="1" applyAlignment="1">
      <alignment horizontal="left" wrapText="1"/>
      <protection/>
    </xf>
    <xf numFmtId="0" fontId="56" fillId="0" borderId="10" xfId="100" applyFont="1" applyBorder="1" applyAlignment="1">
      <alignment horizontal="left" wrapText="1"/>
      <protection/>
    </xf>
    <xf numFmtId="0" fontId="56" fillId="0" borderId="9" xfId="100" applyFont="1" applyBorder="1">
      <alignment/>
      <protection/>
    </xf>
    <xf numFmtId="0" fontId="56" fillId="0" borderId="22" xfId="100" applyFont="1" applyBorder="1">
      <alignment/>
      <protection/>
    </xf>
    <xf numFmtId="0" fontId="56" fillId="0" borderId="0" xfId="100" applyFont="1" applyBorder="1">
      <alignment/>
      <protection/>
    </xf>
    <xf numFmtId="0" fontId="56" fillId="0" borderId="16" xfId="100" applyFont="1" applyBorder="1">
      <alignment/>
      <protection/>
    </xf>
    <xf numFmtId="0" fontId="51" fillId="0" borderId="17" xfId="100" applyBorder="1" applyAlignment="1">
      <alignment horizontal="left" wrapText="1"/>
      <protection/>
    </xf>
    <xf numFmtId="0" fontId="51" fillId="0" borderId="10" xfId="100" applyBorder="1" applyAlignment="1">
      <alignment horizontal="left" wrapText="1"/>
      <protection/>
    </xf>
    <xf numFmtId="0" fontId="56" fillId="0" borderId="17" xfId="100" applyFont="1" applyBorder="1">
      <alignment/>
      <protection/>
    </xf>
    <xf numFmtId="0" fontId="56" fillId="0" borderId="7" xfId="100" applyFont="1" applyBorder="1">
      <alignment/>
      <protection/>
    </xf>
    <xf numFmtId="0" fontId="56" fillId="0" borderId="2" xfId="100" applyFont="1" applyBorder="1">
      <alignment/>
      <protection/>
    </xf>
    <xf numFmtId="0" fontId="56" fillId="0" borderId="8" xfId="100" applyFont="1" applyBorder="1">
      <alignment/>
      <protection/>
    </xf>
    <xf numFmtId="0" fontId="51" fillId="0" borderId="17" xfId="100" applyBorder="1" applyAlignment="1">
      <alignment horizontal="left"/>
      <protection/>
    </xf>
    <xf numFmtId="0" fontId="51" fillId="0" borderId="10" xfId="100" applyBorder="1" applyAlignment="1">
      <alignment horizontal="left"/>
      <protection/>
    </xf>
    <xf numFmtId="0" fontId="51" fillId="0" borderId="11" xfId="100" applyBorder="1" applyAlignment="1">
      <alignment horizontal="left"/>
      <protection/>
    </xf>
    <xf numFmtId="0" fontId="68" fillId="0" borderId="9" xfId="100" applyFont="1" applyBorder="1" applyAlignment="1" quotePrefix="1">
      <alignment horizontal="center" vertical="center"/>
      <protection/>
    </xf>
    <xf numFmtId="0" fontId="68" fillId="0" borderId="22" xfId="100" applyFont="1" applyBorder="1" applyAlignment="1" quotePrefix="1">
      <alignment horizontal="center" vertical="center"/>
      <protection/>
    </xf>
    <xf numFmtId="0" fontId="68" fillId="0" borderId="23" xfId="100" applyFont="1" applyBorder="1" applyAlignment="1" quotePrefix="1">
      <alignment horizontal="center" vertical="center"/>
      <protection/>
    </xf>
    <xf numFmtId="0" fontId="56" fillId="0" borderId="17" xfId="100" applyFont="1" applyBorder="1" applyAlignment="1">
      <alignment horizontal="left" wrapText="1"/>
      <protection/>
    </xf>
    <xf numFmtId="0" fontId="51" fillId="0" borderId="56" xfId="100" applyBorder="1" applyAlignment="1" applyProtection="1">
      <alignment horizontal="center" vertical="center" wrapText="1"/>
      <protection hidden="1"/>
    </xf>
    <xf numFmtId="0" fontId="51" fillId="0" borderId="57" xfId="100" applyBorder="1" applyAlignment="1" applyProtection="1">
      <alignment horizontal="center" vertical="center" wrapText="1"/>
      <protection hidden="1"/>
    </xf>
    <xf numFmtId="0" fontId="67" fillId="0" borderId="11" xfId="100" applyFont="1" applyBorder="1" applyAlignment="1">
      <alignment horizontal="left"/>
      <protection/>
    </xf>
    <xf numFmtId="0" fontId="67" fillId="0" borderId="2" xfId="100" applyFont="1" applyBorder="1" applyAlignment="1">
      <alignment horizontal="left"/>
      <protection/>
    </xf>
    <xf numFmtId="0" fontId="51" fillId="0" borderId="56" xfId="100" applyBorder="1" applyAlignment="1">
      <alignment horizontal="center" vertical="center" wrapText="1"/>
      <protection/>
    </xf>
    <xf numFmtId="0" fontId="51" fillId="0" borderId="57" xfId="100" applyBorder="1" applyAlignment="1">
      <alignment horizontal="center" vertical="center" wrapText="1"/>
      <protection/>
    </xf>
    <xf numFmtId="0" fontId="66" fillId="0" borderId="13" xfId="100" applyFont="1" applyBorder="1">
      <alignment/>
      <protection/>
    </xf>
    <xf numFmtId="0" fontId="66" fillId="0" borderId="0" xfId="100" applyFont="1" applyBorder="1">
      <alignment/>
      <protection/>
    </xf>
    <xf numFmtId="0" fontId="66" fillId="0" borderId="16" xfId="100" applyFont="1" applyBorder="1">
      <alignment/>
      <protection/>
    </xf>
    <xf numFmtId="181" fontId="56" fillId="0" borderId="13" xfId="100" applyNumberFormat="1" applyFont="1" applyBorder="1" applyAlignment="1" applyProtection="1">
      <alignment horizontal="center" vertical="center"/>
      <protection hidden="1"/>
    </xf>
    <xf numFmtId="181" fontId="56" fillId="0" borderId="0" xfId="100" applyNumberFormat="1" applyFont="1" applyBorder="1" applyAlignment="1" applyProtection="1">
      <alignment horizontal="center" vertical="center"/>
      <protection hidden="1"/>
    </xf>
    <xf numFmtId="181" fontId="51" fillId="0" borderId="0" xfId="100" applyNumberFormat="1" applyBorder="1" applyAlignment="1" applyProtection="1">
      <alignment horizontal="center" vertical="center"/>
      <protection hidden="1"/>
    </xf>
    <xf numFmtId="181" fontId="51" fillId="0" borderId="16" xfId="100" applyNumberFormat="1" applyBorder="1" applyAlignment="1" applyProtection="1">
      <alignment horizontal="center" vertical="center"/>
      <protection hidden="1"/>
    </xf>
    <xf numFmtId="0" fontId="56" fillId="0" borderId="13" xfId="100" applyFont="1" applyBorder="1" applyAlignment="1">
      <alignment horizontal="center" vertical="center"/>
      <protection/>
    </xf>
    <xf numFmtId="0" fontId="56" fillId="0" borderId="0" xfId="100" applyFont="1" applyBorder="1" applyAlignment="1">
      <alignment horizontal="center" vertical="center"/>
      <protection/>
    </xf>
    <xf numFmtId="0" fontId="56" fillId="0" borderId="16" xfId="100" applyFont="1" applyBorder="1" applyAlignment="1">
      <alignment horizontal="center" vertical="center"/>
      <protection/>
    </xf>
    <xf numFmtId="0" fontId="51" fillId="0" borderId="0" xfId="100" applyBorder="1" applyAlignment="1">
      <alignment horizontal="center" vertical="center"/>
      <protection/>
    </xf>
    <xf numFmtId="0" fontId="51" fillId="0" borderId="16" xfId="100" applyBorder="1" applyAlignment="1">
      <alignment horizontal="center" vertical="center"/>
      <protection/>
    </xf>
    <xf numFmtId="0" fontId="68" fillId="0" borderId="56" xfId="100" applyFont="1" applyBorder="1" applyAlignment="1" applyProtection="1">
      <alignment horizontal="center" vertical="center" wrapText="1"/>
      <protection hidden="1"/>
    </xf>
    <xf numFmtId="0" fontId="68" fillId="0" borderId="57" xfId="100" applyFont="1" applyBorder="1" applyAlignment="1" applyProtection="1">
      <alignment horizontal="center" vertical="center" wrapText="1"/>
      <protection hidden="1"/>
    </xf>
    <xf numFmtId="0" fontId="56" fillId="0" borderId="9" xfId="100" applyFont="1" applyFill="1" applyBorder="1">
      <alignment/>
      <protection/>
    </xf>
    <xf numFmtId="0" fontId="56" fillId="0" borderId="22" xfId="100" applyFont="1" applyFill="1" applyBorder="1">
      <alignment/>
      <protection/>
    </xf>
    <xf numFmtId="0" fontId="56" fillId="0" borderId="0" xfId="100" applyFont="1" applyFill="1" applyBorder="1">
      <alignment/>
      <protection/>
    </xf>
    <xf numFmtId="0" fontId="56" fillId="0" borderId="16" xfId="100" applyFont="1" applyFill="1" applyBorder="1">
      <alignment/>
      <protection/>
    </xf>
    <xf numFmtId="0" fontId="51" fillId="0" borderId="17" xfId="100" applyFill="1" applyBorder="1" applyAlignment="1">
      <alignment horizontal="left" wrapText="1"/>
      <protection/>
    </xf>
    <xf numFmtId="0" fontId="51" fillId="0" borderId="10" xfId="100" applyFill="1" applyBorder="1" applyAlignment="1">
      <alignment horizontal="left" wrapText="1"/>
      <protection/>
    </xf>
    <xf numFmtId="0" fontId="28" fillId="0" borderId="0" xfId="0" applyFont="1" applyFill="1" applyBorder="1" applyAlignment="1">
      <alignment horizontal="center" vertical="center" wrapText="1"/>
    </xf>
    <xf numFmtId="0" fontId="28" fillId="0" borderId="58" xfId="0" applyFont="1" applyFill="1" applyBorder="1" applyAlignment="1" applyProtection="1">
      <alignment horizontal="center" vertical="center" wrapText="1"/>
      <protection hidden="1"/>
    </xf>
    <xf numFmtId="0" fontId="28" fillId="0" borderId="43" xfId="0" applyFont="1" applyFill="1" applyBorder="1" applyAlignment="1" applyProtection="1">
      <alignment horizontal="center" vertical="center" wrapText="1"/>
      <protection hidden="1"/>
    </xf>
    <xf numFmtId="0" fontId="28" fillId="0" borderId="5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6" fillId="0" borderId="9" xfId="0" applyFont="1" applyBorder="1" applyAlignment="1" quotePrefix="1">
      <alignment horizontal="right" vertical="center"/>
    </xf>
    <xf numFmtId="0" fontId="6" fillId="0" borderId="22" xfId="0" applyFont="1" applyBorder="1" applyAlignment="1" quotePrefix="1">
      <alignment horizontal="right" vertical="center"/>
    </xf>
    <xf numFmtId="0" fontId="6" fillId="0" borderId="23" xfId="0" applyFont="1" applyBorder="1" applyAlignment="1" quotePrefix="1">
      <alignment horizontal="right" vertical="center"/>
    </xf>
    <xf numFmtId="181" fontId="0" fillId="0" borderId="0" xfId="0" applyNumberFormat="1" applyBorder="1" applyAlignment="1" applyProtection="1">
      <alignment horizontal="center" vertical="center"/>
      <protection hidden="1"/>
    </xf>
    <xf numFmtId="181" fontId="0" fillId="0" borderId="16" xfId="0" applyNumberFormat="1" applyBorder="1" applyAlignment="1" applyProtection="1">
      <alignment horizontal="center" vertical="center"/>
      <protection hidden="1"/>
    </xf>
    <xf numFmtId="0" fontId="10" fillId="0" borderId="17" xfId="0" applyFont="1" applyFill="1" applyBorder="1" applyAlignment="1">
      <alignment horizontal="left"/>
    </xf>
    <xf numFmtId="0" fontId="10" fillId="0" borderId="10" xfId="0" applyFont="1" applyFill="1" applyBorder="1" applyAlignment="1">
      <alignment horizontal="left"/>
    </xf>
    <xf numFmtId="38" fontId="23" fillId="0" borderId="9" xfId="0" applyNumberFormat="1" applyFont="1" applyBorder="1" applyAlignment="1">
      <alignment horizontal="center"/>
    </xf>
    <xf numFmtId="0" fontId="28" fillId="0" borderId="11"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55" xfId="0" applyFont="1" applyFill="1" applyBorder="1" applyAlignment="1" applyProtection="1">
      <alignment horizontal="center" vertical="center" wrapText="1"/>
      <protection hidden="1"/>
    </xf>
    <xf numFmtId="0" fontId="28" fillId="0" borderId="14" xfId="0" applyFont="1" applyFill="1" applyBorder="1" applyAlignment="1" applyProtection="1">
      <alignment horizontal="center" vertical="center" wrapText="1"/>
      <protection hidden="1"/>
    </xf>
    <xf numFmtId="0" fontId="10" fillId="0" borderId="9"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28" fillId="0" borderId="21" xfId="0" applyFont="1" applyFill="1" applyBorder="1" applyAlignment="1">
      <alignment horizontal="left" wrapText="1"/>
    </xf>
    <xf numFmtId="0" fontId="9" fillId="0" borderId="13" xfId="0" applyFont="1" applyBorder="1" applyAlignment="1">
      <alignment horizontal="left"/>
    </xf>
    <xf numFmtId="0" fontId="9" fillId="0" borderId="0" xfId="0" applyFont="1" applyBorder="1" applyAlignment="1">
      <alignment horizontal="left"/>
    </xf>
    <xf numFmtId="0" fontId="9" fillId="0" borderId="16" xfId="0" applyFont="1" applyBorder="1" applyAlignment="1">
      <alignment horizontal="left"/>
    </xf>
    <xf numFmtId="0" fontId="23" fillId="0" borderId="13"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6" xfId="0" applyFont="1" applyFill="1" applyBorder="1" applyAlignment="1">
      <alignment horizontal="center" vertical="center"/>
    </xf>
    <xf numFmtId="0" fontId="28" fillId="0" borderId="6" xfId="0" applyFont="1" applyFill="1" applyBorder="1" applyAlignment="1" applyProtection="1">
      <alignment horizontal="center" vertical="center" wrapText="1"/>
      <protection hidden="1"/>
    </xf>
    <xf numFmtId="0" fontId="28" fillId="0" borderId="21" xfId="0" applyFont="1" applyFill="1" applyBorder="1" applyAlignment="1" applyProtection="1">
      <alignment horizontal="center" vertical="center" wrapText="1"/>
      <protection hidden="1"/>
    </xf>
    <xf numFmtId="0" fontId="28" fillId="0" borderId="1" xfId="0" applyFont="1" applyFill="1" applyBorder="1" applyAlignment="1" applyProtection="1">
      <alignment horizontal="center" vertical="center" wrapText="1"/>
      <protection hidden="1"/>
    </xf>
    <xf numFmtId="0" fontId="28" fillId="0" borderId="1"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21" xfId="0" applyFont="1" applyFill="1" applyBorder="1" applyAlignment="1" applyProtection="1">
      <alignment horizontal="left" wrapText="1"/>
      <protection hidden="1"/>
    </xf>
    <xf numFmtId="0" fontId="28" fillId="0" borderId="11" xfId="0" applyFont="1" applyFill="1" applyBorder="1" applyAlignment="1" applyProtection="1">
      <alignment horizontal="center" vertical="center" wrapText="1"/>
      <protection hidden="1"/>
    </xf>
    <xf numFmtId="0" fontId="28" fillId="0" borderId="1" xfId="0" applyFont="1" applyFill="1" applyBorder="1" applyAlignment="1" applyProtection="1">
      <alignment horizontal="left" wrapText="1"/>
      <protection hidden="1"/>
    </xf>
    <xf numFmtId="0" fontId="28" fillId="0" borderId="6" xfId="0" applyFont="1" applyFill="1" applyBorder="1" applyAlignment="1" applyProtection="1">
      <alignment horizontal="left" wrapText="1"/>
      <protection hidden="1"/>
    </xf>
    <xf numFmtId="0" fontId="10" fillId="0" borderId="17" xfId="0" applyFont="1" applyFill="1" applyBorder="1" applyAlignment="1" applyProtection="1">
      <alignment horizontal="left"/>
      <protection hidden="1"/>
    </xf>
    <xf numFmtId="0" fontId="10" fillId="0" borderId="10" xfId="0" applyFont="1" applyFill="1" applyBorder="1" applyAlignment="1" applyProtection="1">
      <alignment horizontal="left"/>
      <protection hidden="1"/>
    </xf>
    <xf numFmtId="0" fontId="28" fillId="0" borderId="11" xfId="0" applyFont="1" applyFill="1" applyBorder="1" applyAlignment="1">
      <alignment horizontal="center" vertical="center" wrapText="1"/>
    </xf>
    <xf numFmtId="173" fontId="65" fillId="0" borderId="22" xfId="71" applyNumberFormat="1" applyFont="1" applyBorder="1" applyAlignment="1">
      <alignment horizontal="center"/>
      <protection/>
    </xf>
    <xf numFmtId="173" fontId="65" fillId="0" borderId="23" xfId="71" applyNumberFormat="1" applyFont="1" applyBorder="1" applyAlignment="1">
      <alignment horizontal="center"/>
      <protection/>
    </xf>
    <xf numFmtId="0" fontId="66" fillId="0" borderId="13" xfId="71" applyFont="1" applyBorder="1">
      <alignment/>
      <protection/>
    </xf>
    <xf numFmtId="0" fontId="66" fillId="0" borderId="0" xfId="71" applyFont="1" applyBorder="1">
      <alignment/>
      <protection/>
    </xf>
    <xf numFmtId="0" fontId="66" fillId="0" borderId="16" xfId="71" applyFont="1" applyBorder="1">
      <alignment/>
      <protection/>
    </xf>
    <xf numFmtId="0" fontId="67" fillId="0" borderId="11" xfId="71" applyFont="1" applyBorder="1" applyAlignment="1" applyProtection="1">
      <alignment horizontal="left"/>
      <protection hidden="1"/>
    </xf>
    <xf numFmtId="0" fontId="67" fillId="0" borderId="2" xfId="71" applyFont="1" applyBorder="1" applyAlignment="1" applyProtection="1">
      <alignment horizontal="left"/>
      <protection hidden="1"/>
    </xf>
    <xf numFmtId="0" fontId="67" fillId="0" borderId="8" xfId="71" applyFont="1" applyBorder="1" applyAlignment="1" applyProtection="1">
      <alignment horizontal="left"/>
      <protection hidden="1"/>
    </xf>
    <xf numFmtId="0" fontId="66" fillId="0" borderId="13" xfId="71" applyFont="1" applyBorder="1" applyProtection="1">
      <alignment/>
      <protection hidden="1"/>
    </xf>
    <xf numFmtId="0" fontId="66" fillId="0" borderId="0" xfId="71" applyFont="1" applyBorder="1" applyProtection="1">
      <alignment/>
      <protection hidden="1"/>
    </xf>
    <xf numFmtId="0" fontId="66" fillId="0" borderId="16" xfId="71" applyFont="1" applyBorder="1" applyProtection="1">
      <alignment/>
      <protection hidden="1"/>
    </xf>
    <xf numFmtId="0" fontId="56" fillId="0" borderId="13" xfId="71" applyFont="1" applyBorder="1" applyAlignment="1" applyProtection="1">
      <alignment horizontal="center" vertical="center"/>
      <protection hidden="1"/>
    </xf>
    <xf numFmtId="0" fontId="56" fillId="0" borderId="0" xfId="71" applyFont="1" applyBorder="1" applyAlignment="1" applyProtection="1">
      <alignment horizontal="center" vertical="center"/>
      <protection hidden="1"/>
    </xf>
    <xf numFmtId="0" fontId="56" fillId="0" borderId="16" xfId="71" applyFont="1" applyBorder="1" applyAlignment="1" applyProtection="1">
      <alignment horizontal="center" vertical="center"/>
      <protection hidden="1"/>
    </xf>
    <xf numFmtId="0" fontId="66" fillId="0" borderId="13" xfId="71" applyFont="1" applyBorder="1" applyAlignment="1" applyProtection="1">
      <alignment horizontal="center" vertical="center"/>
      <protection hidden="1"/>
    </xf>
    <xf numFmtId="0" fontId="66" fillId="0" borderId="0" xfId="71" applyFont="1" applyBorder="1" applyAlignment="1" applyProtection="1">
      <alignment horizontal="center" vertical="center"/>
      <protection hidden="1"/>
    </xf>
    <xf numFmtId="0" fontId="66" fillId="0" borderId="16" xfId="71" applyFont="1" applyBorder="1" applyAlignment="1" applyProtection="1">
      <alignment horizontal="center" vertical="center"/>
      <protection hidden="1"/>
    </xf>
    <xf numFmtId="0" fontId="65" fillId="0" borderId="13" xfId="71" applyFont="1" applyBorder="1" applyAlignment="1" applyProtection="1" quotePrefix="1">
      <alignment horizontal="center" vertical="center"/>
      <protection hidden="1"/>
    </xf>
    <xf numFmtId="0" fontId="65" fillId="0" borderId="0" xfId="71" applyFont="1" applyBorder="1" applyAlignment="1" applyProtection="1" quotePrefix="1">
      <alignment horizontal="center" vertical="center"/>
      <protection hidden="1"/>
    </xf>
    <xf numFmtId="0" fontId="65" fillId="0" borderId="16" xfId="71" applyFont="1" applyBorder="1" applyAlignment="1" applyProtection="1" quotePrefix="1">
      <alignment horizontal="center" vertical="center"/>
      <protection hidden="1"/>
    </xf>
    <xf numFmtId="0" fontId="51" fillId="0" borderId="13" xfId="71" applyBorder="1" applyAlignment="1">
      <alignment horizontal="center" vertical="center"/>
      <protection/>
    </xf>
    <xf numFmtId="0" fontId="51" fillId="0" borderId="0" xfId="71" applyBorder="1" applyAlignment="1">
      <alignment horizontal="center" vertical="center"/>
      <protection/>
    </xf>
    <xf numFmtId="0" fontId="51" fillId="0" borderId="16" xfId="71" applyBorder="1" applyAlignment="1">
      <alignment horizontal="center" vertical="center"/>
      <protection/>
    </xf>
    <xf numFmtId="0" fontId="51" fillId="4" borderId="13" xfId="71" applyFill="1" applyBorder="1" applyAlignment="1" applyProtection="1">
      <alignment horizontal="center" vertical="center" wrapText="1"/>
      <protection/>
    </xf>
    <xf numFmtId="0" fontId="51" fillId="0" borderId="17" xfId="71" applyBorder="1" applyAlignment="1" applyProtection="1">
      <alignment horizontal="left" vertical="center" indent="1"/>
      <protection hidden="1"/>
    </xf>
    <xf numFmtId="0" fontId="51" fillId="0" borderId="7" xfId="71" applyBorder="1" applyAlignment="1" applyProtection="1">
      <alignment horizontal="left" vertical="center" indent="1"/>
      <protection hidden="1"/>
    </xf>
    <xf numFmtId="0" fontId="51" fillId="0" borderId="10" xfId="71" applyBorder="1" applyAlignment="1" applyProtection="1">
      <alignment horizontal="left" vertical="center" indent="1"/>
      <protection hidden="1"/>
    </xf>
    <xf numFmtId="0" fontId="51" fillId="4" borderId="11" xfId="71" applyFill="1" applyBorder="1" applyAlignment="1" applyProtection="1">
      <alignment horizontal="center" vertical="center" wrapText="1"/>
      <protection/>
    </xf>
    <xf numFmtId="0" fontId="68" fillId="0" borderId="13" xfId="71" applyFont="1" applyFill="1" applyBorder="1" applyAlignment="1">
      <alignment horizontal="center" vertical="center" wrapText="1"/>
      <protection/>
    </xf>
    <xf numFmtId="0" fontId="56" fillId="0" borderId="2" xfId="71" applyFont="1" applyBorder="1" applyAlignment="1">
      <alignment horizontal="center" vertical="center" wrapText="1"/>
      <protection/>
    </xf>
    <xf numFmtId="0" fontId="56" fillId="0" borderId="0" xfId="71" applyFont="1" applyBorder="1" applyAlignment="1">
      <alignment horizontal="center" vertical="center" wrapText="1"/>
      <protection/>
    </xf>
    <xf numFmtId="0" fontId="56" fillId="0" borderId="9" xfId="71" applyFont="1" applyBorder="1" applyAlignment="1">
      <alignment horizontal="center" vertical="center" wrapText="1"/>
      <protection/>
    </xf>
    <xf numFmtId="0" fontId="56" fillId="0" borderId="22" xfId="71" applyFont="1" applyBorder="1" applyAlignment="1">
      <alignment horizontal="center" vertical="center" wrapText="1"/>
      <protection/>
    </xf>
    <xf numFmtId="0" fontId="56" fillId="0" borderId="23" xfId="71" applyFont="1" applyBorder="1" applyAlignment="1">
      <alignment horizontal="center" vertical="center" wrapText="1"/>
      <protection/>
    </xf>
    <xf numFmtId="0" fontId="56" fillId="0" borderId="17" xfId="71" applyFont="1" applyBorder="1" applyAlignment="1">
      <alignment horizontal="left"/>
      <protection/>
    </xf>
    <xf numFmtId="0" fontId="56" fillId="0" borderId="7" xfId="71" applyFont="1" applyBorder="1" applyAlignment="1">
      <alignment horizontal="left"/>
      <protection/>
    </xf>
    <xf numFmtId="0" fontId="56" fillId="0" borderId="0" xfId="71" applyFont="1" applyBorder="1" applyAlignment="1">
      <alignment horizontal="left"/>
      <protection/>
    </xf>
    <xf numFmtId="0" fontId="56" fillId="0" borderId="2" xfId="71" applyFont="1" applyBorder="1" applyAlignment="1">
      <alignment horizontal="left"/>
      <protection/>
    </xf>
    <xf numFmtId="0" fontId="56" fillId="0" borderId="17" xfId="71" applyFont="1" applyBorder="1" applyAlignment="1" applyProtection="1">
      <alignment horizontal="left"/>
      <protection hidden="1"/>
    </xf>
    <xf numFmtId="0" fontId="56" fillId="0" borderId="7" xfId="71" applyFont="1" applyBorder="1" applyAlignment="1" applyProtection="1">
      <alignment horizontal="left"/>
      <protection hidden="1"/>
    </xf>
    <xf numFmtId="0" fontId="56" fillId="0" borderId="0" xfId="71" applyFont="1" applyBorder="1" applyAlignment="1" applyProtection="1">
      <alignment horizontal="left"/>
      <protection hidden="1"/>
    </xf>
    <xf numFmtId="0" fontId="56" fillId="0" borderId="10" xfId="71" applyFont="1" applyBorder="1" applyAlignment="1">
      <alignment horizontal="left"/>
      <protection/>
    </xf>
    <xf numFmtId="0" fontId="51" fillId="0" borderId="17" xfId="71" applyBorder="1" applyAlignment="1">
      <alignment horizontal="left" vertical="center" indent="1"/>
      <protection/>
    </xf>
    <xf numFmtId="0" fontId="51" fillId="0" borderId="7" xfId="71" applyBorder="1" applyAlignment="1">
      <alignment horizontal="left" vertical="center" indent="1"/>
      <protection/>
    </xf>
    <xf numFmtId="0" fontId="51" fillId="0" borderId="10" xfId="71" applyBorder="1" applyAlignment="1">
      <alignment horizontal="left" vertical="center" indent="1"/>
      <protection/>
    </xf>
    <xf numFmtId="0" fontId="56" fillId="0" borderId="8" xfId="71" applyFont="1" applyBorder="1" applyAlignment="1">
      <alignment horizontal="left"/>
      <protection/>
    </xf>
    <xf numFmtId="0" fontId="56" fillId="0" borderId="1" xfId="71" applyFont="1" applyBorder="1" applyAlignment="1">
      <alignment horizontal="left" wrapText="1"/>
      <protection/>
    </xf>
    <xf numFmtId="49" fontId="0" fillId="0" borderId="21" xfId="0" applyNumberFormat="1" applyBorder="1" applyAlignment="1" quotePrefix="1">
      <alignment horizontal="center" vertical="center" wrapText="1"/>
    </xf>
    <xf numFmtId="49" fontId="0" fillId="0" borderId="18" xfId="0" applyNumberFormat="1" applyBorder="1" applyAlignment="1" quotePrefix="1">
      <alignment horizontal="center" vertical="center" wrapText="1"/>
    </xf>
    <xf numFmtId="0" fontId="64" fillId="0" borderId="9" xfId="0" applyFont="1" applyFill="1" applyBorder="1" applyAlignment="1">
      <alignment horizontal="right"/>
    </xf>
    <xf numFmtId="0" fontId="64" fillId="0" borderId="22" xfId="0" applyFont="1" applyFill="1" applyBorder="1" applyAlignment="1">
      <alignment horizontal="right"/>
    </xf>
    <xf numFmtId="0" fontId="64" fillId="0" borderId="23" xfId="0" applyFont="1" applyFill="1" applyBorder="1" applyAlignment="1">
      <alignment horizontal="right"/>
    </xf>
    <xf numFmtId="10" fontId="28" fillId="0" borderId="17" xfId="31" applyNumberFormat="1" applyFont="1" applyBorder="1" applyAlignment="1" quotePrefix="1">
      <alignment horizontal="left"/>
      <protection/>
    </xf>
    <xf numFmtId="10" fontId="28" fillId="0" borderId="10" xfId="31" applyNumberFormat="1" applyFont="1" applyBorder="1" applyAlignment="1" quotePrefix="1">
      <alignment horizontal="left"/>
      <protection/>
    </xf>
    <xf numFmtId="0" fontId="4" fillId="0" borderId="9" xfId="0" applyFont="1" applyBorder="1" applyAlignment="1">
      <alignment horizontal="center"/>
    </xf>
    <xf numFmtId="0" fontId="18" fillId="0" borderId="11" xfId="0" applyFont="1" applyBorder="1" applyAlignment="1">
      <alignment horizontal="left" vertical="center" wrapText="1"/>
    </xf>
    <xf numFmtId="0" fontId="18" fillId="0" borderId="2"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10" fontId="28" fillId="0" borderId="1" xfId="31" applyNumberFormat="1" applyFont="1" applyBorder="1" applyAlignment="1" quotePrefix="1">
      <alignment horizontal="left"/>
      <protection/>
    </xf>
    <xf numFmtId="0" fontId="4" fillId="0" borderId="6" xfId="0" applyFont="1" applyBorder="1" applyAlignment="1">
      <alignment horizontal="center"/>
    </xf>
    <xf numFmtId="0" fontId="23" fillId="0" borderId="9"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7" fillId="0" borderId="11" xfId="0" applyFont="1" applyBorder="1"/>
    <xf numFmtId="0" fontId="7" fillId="0" borderId="2" xfId="0" applyFont="1" applyBorder="1"/>
    <xf numFmtId="0" fontId="7" fillId="0" borderId="0" xfId="0" applyFont="1" applyBorder="1"/>
    <xf numFmtId="0" fontId="7" fillId="0" borderId="16" xfId="0" applyFont="1" applyBorder="1"/>
    <xf numFmtId="0" fontId="15" fillId="0" borderId="9" xfId="0" applyFont="1" applyBorder="1" applyAlignment="1" quotePrefix="1">
      <alignment horizontal="center" vertical="center"/>
    </xf>
    <xf numFmtId="0" fontId="15" fillId="0" borderId="23" xfId="0" applyFont="1" applyBorder="1" applyAlignment="1">
      <alignment horizontal="center" vertical="center"/>
    </xf>
    <xf numFmtId="0" fontId="0" fillId="0" borderId="21" xfId="0" applyFont="1" applyBorder="1" applyAlignment="1">
      <alignment horizontal="center" vertical="center"/>
    </xf>
    <xf numFmtId="0" fontId="0" fillId="0" borderId="18" xfId="0" applyFont="1" applyBorder="1" applyAlignment="1">
      <alignment horizontal="center" vertical="center"/>
    </xf>
    <xf numFmtId="0" fontId="0" fillId="0" borderId="6" xfId="0" applyFont="1" applyBorder="1" applyAlignment="1">
      <alignment horizontal="center"/>
    </xf>
    <xf numFmtId="0" fontId="4" fillId="0" borderId="9" xfId="0" applyFont="1" applyBorder="1" applyAlignment="1">
      <alignment horizontal="left" wrapText="1"/>
    </xf>
    <xf numFmtId="0" fontId="4" fillId="0" borderId="22" xfId="0" applyFont="1" applyBorder="1" applyAlignment="1">
      <alignment horizontal="left" wrapText="1"/>
    </xf>
    <xf numFmtId="0" fontId="4" fillId="0" borderId="23" xfId="0" applyFont="1" applyBorder="1" applyAlignment="1">
      <alignment horizontal="left" wrapText="1"/>
    </xf>
    <xf numFmtId="0" fontId="4" fillId="0" borderId="17" xfId="0" applyFont="1" applyBorder="1" applyAlignment="1">
      <alignment horizontal="left" wrapText="1"/>
    </xf>
    <xf numFmtId="0" fontId="10" fillId="0" borderId="22" xfId="0" applyFont="1" applyFill="1" applyBorder="1" applyAlignment="1" applyProtection="1">
      <alignment horizontal="left"/>
      <protection/>
    </xf>
    <xf numFmtId="0" fontId="4" fillId="0" borderId="11" xfId="0" applyFont="1" applyBorder="1"/>
    <xf numFmtId="0" fontId="4" fillId="0" borderId="2" xfId="0" applyFont="1" applyBorder="1"/>
    <xf numFmtId="0" fontId="4" fillId="0" borderId="8" xfId="0" applyFont="1" applyBorder="1"/>
    <xf numFmtId="0" fontId="0" fillId="0" borderId="17" xfId="0" applyFont="1" applyBorder="1" applyAlignment="1">
      <alignment wrapText="1"/>
    </xf>
    <xf numFmtId="0" fontId="0" fillId="0" borderId="7" xfId="0" applyFont="1" applyBorder="1" applyAlignment="1">
      <alignment wrapText="1"/>
    </xf>
    <xf numFmtId="0" fontId="0" fillId="0" borderId="22" xfId="0" applyFont="1" applyBorder="1"/>
    <xf numFmtId="0" fontId="0" fillId="0" borderId="10" xfId="0" applyFont="1" applyBorder="1"/>
    <xf numFmtId="0" fontId="45" fillId="6" borderId="0" xfId="0" applyFont="1" applyFill="1" applyBorder="1" applyAlignment="1">
      <alignment horizontal="left" vertical="top" wrapText="1"/>
    </xf>
    <xf numFmtId="0" fontId="34" fillId="0" borderId="9" xfId="0" applyFont="1" applyBorder="1" applyAlignment="1">
      <alignment horizontal="left" wrapText="1"/>
    </xf>
    <xf numFmtId="0" fontId="34" fillId="0" borderId="22" xfId="0" applyFont="1" applyBorder="1" applyAlignment="1">
      <alignment horizontal="left" wrapText="1"/>
    </xf>
    <xf numFmtId="0" fontId="34" fillId="0" borderId="23" xfId="0" applyFont="1" applyBorder="1" applyAlignment="1">
      <alignment horizontal="left" wrapText="1"/>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left" indent="2"/>
    </xf>
    <xf numFmtId="0" fontId="0" fillId="0" borderId="0" xfId="0" applyBorder="1" applyAlignment="1">
      <alignment horizontal="left" indent="2"/>
    </xf>
    <xf numFmtId="0" fontId="0" fillId="0" borderId="16" xfId="0" applyBorder="1" applyAlignment="1">
      <alignment horizontal="left" indent="2"/>
    </xf>
    <xf numFmtId="0" fontId="0" fillId="0" borderId="6" xfId="0" applyBorder="1" applyAlignment="1">
      <alignment horizontal="center"/>
    </xf>
    <xf numFmtId="0" fontId="0" fillId="0" borderId="13" xfId="0" applyBorder="1" applyAlignment="1">
      <alignment horizontal="left" vertical="center"/>
    </xf>
    <xf numFmtId="0" fontId="0" fillId="0" borderId="16" xfId="0" applyBorder="1" applyAlignment="1">
      <alignment horizontal="left" vertical="center"/>
    </xf>
    <xf numFmtId="0" fontId="45" fillId="0" borderId="9" xfId="0" applyFont="1" applyBorder="1" applyAlignment="1">
      <alignment horizontal="left" wrapText="1"/>
    </xf>
    <xf numFmtId="0" fontId="0" fillId="0" borderId="8"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6" xfId="0" applyBorder="1" applyAlignment="1" applyProtection="1">
      <alignment horizontal="center"/>
      <protection hidden="1"/>
    </xf>
    <xf numFmtId="0" fontId="34" fillId="6" borderId="0" xfId="0" applyFont="1" applyFill="1" applyBorder="1" applyAlignment="1">
      <alignment horizontal="left" vertical="top" wrapText="1"/>
    </xf>
    <xf numFmtId="0" fontId="45" fillId="0" borderId="0" xfId="0" applyFont="1" applyBorder="1" applyAlignment="1">
      <alignment horizontal="left" vertical="top" wrapText="1"/>
    </xf>
    <xf numFmtId="0" fontId="28" fillId="0" borderId="0" xfId="0" applyFont="1" applyBorder="1" applyAlignment="1">
      <alignment horizontal="center"/>
    </xf>
    <xf numFmtId="0" fontId="4" fillId="2" borderId="1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6" xfId="0" applyFont="1" applyFill="1" applyBorder="1" applyAlignment="1">
      <alignment horizontal="center" vertical="center"/>
    </xf>
    <xf numFmtId="0" fontId="29" fillId="0" borderId="13" xfId="0" applyFont="1" applyFill="1" applyBorder="1" applyAlignment="1" applyProtection="1">
      <alignment horizontal="center" vertical="center"/>
      <protection hidden="1"/>
    </xf>
    <xf numFmtId="0" fontId="29" fillId="0" borderId="0" xfId="0" applyFont="1" applyFill="1" applyBorder="1" applyAlignment="1" applyProtection="1">
      <alignment horizontal="center" vertical="center"/>
      <protection hidden="1"/>
    </xf>
    <xf numFmtId="0" fontId="29" fillId="0" borderId="16" xfId="0" applyFont="1" applyFill="1" applyBorder="1" applyAlignment="1" applyProtection="1">
      <alignment horizontal="center" vertical="center"/>
      <protection hidden="1"/>
    </xf>
    <xf numFmtId="0" fontId="0" fillId="0" borderId="21" xfId="0" applyFont="1" applyBorder="1" applyAlignment="1" applyProtection="1">
      <alignment horizontal="center" vertical="center"/>
      <protection hidden="1"/>
    </xf>
    <xf numFmtId="0" fontId="0" fillId="0" borderId="18" xfId="0" applyFont="1" applyBorder="1" applyAlignment="1" applyProtection="1">
      <alignment horizontal="center" vertical="center"/>
      <protection hidden="1"/>
    </xf>
    <xf numFmtId="0" fontId="0" fillId="0" borderId="9" xfId="0" applyFont="1" applyBorder="1"/>
    <xf numFmtId="0" fontId="0" fillId="0" borderId="23" xfId="0" applyFont="1" applyBorder="1"/>
    <xf numFmtId="49" fontId="15" fillId="0" borderId="60" xfId="0" applyNumberFormat="1" applyFont="1" applyBorder="1" applyAlignment="1">
      <alignment horizontal="center" vertical="center" wrapText="1" shrinkToFit="1"/>
    </xf>
    <xf numFmtId="49" fontId="15" fillId="0" borderId="61" xfId="0" applyNumberFormat="1" applyFont="1" applyBorder="1" applyAlignment="1">
      <alignment horizontal="center" vertical="center" wrapText="1" shrinkToFit="1"/>
    </xf>
    <xf numFmtId="0" fontId="4" fillId="0" borderId="23" xfId="0" applyFont="1" applyFill="1" applyBorder="1" applyAlignment="1">
      <alignment horizontal="left" wrapText="1"/>
    </xf>
    <xf numFmtId="0" fontId="0" fillId="0" borderId="11" xfId="0" applyFont="1" applyBorder="1" applyAlignment="1">
      <alignment horizontal="left" vertical="center"/>
    </xf>
    <xf numFmtId="0" fontId="0" fillId="0" borderId="8" xfId="0" applyFont="1" applyBorder="1" applyAlignment="1">
      <alignment horizontal="left" vertical="center"/>
    </xf>
    <xf numFmtId="0" fontId="0" fillId="0" borderId="17" xfId="0" applyFont="1" applyBorder="1" applyAlignment="1">
      <alignment horizontal="left" vertical="center"/>
    </xf>
    <xf numFmtId="0" fontId="0" fillId="0" borderId="10" xfId="0" applyFont="1" applyBorder="1" applyAlignment="1">
      <alignment horizontal="left" vertical="center"/>
    </xf>
    <xf numFmtId="0" fontId="10" fillId="0" borderId="23" xfId="0" applyFont="1" applyFill="1" applyBorder="1" applyAlignment="1">
      <alignment horizontal="center" vertical="center" wrapText="1"/>
    </xf>
    <xf numFmtId="0" fontId="15" fillId="0" borderId="9" xfId="0" applyFont="1" applyBorder="1" applyAlignment="1" quotePrefix="1">
      <alignment horizontal="center" vertical="center" wrapText="1"/>
    </xf>
    <xf numFmtId="0" fontId="15" fillId="0" borderId="22" xfId="0" applyFont="1" applyBorder="1" applyAlignment="1" quotePrefix="1">
      <alignment horizontal="center" vertical="center" wrapText="1"/>
    </xf>
    <xf numFmtId="0" fontId="4" fillId="0" borderId="0" xfId="0" applyFont="1" applyBorder="1" applyAlignment="1">
      <alignment horizontal="left" vertical="top" wrapText="1"/>
    </xf>
    <xf numFmtId="0" fontId="4" fillId="6" borderId="0" xfId="0" applyFont="1" applyFill="1" applyBorder="1" applyAlignment="1">
      <alignment horizontal="left" vertical="top" wrapText="1"/>
    </xf>
    <xf numFmtId="0" fontId="32" fillId="0" borderId="11" xfId="0" applyFont="1" applyBorder="1"/>
    <xf numFmtId="0" fontId="32" fillId="0" borderId="2" xfId="0" applyFont="1" applyBorder="1"/>
    <xf numFmtId="0" fontId="32" fillId="0" borderId="0" xfId="0" applyFont="1" applyBorder="1"/>
    <xf numFmtId="0" fontId="32" fillId="0" borderId="16" xfId="0" applyFont="1" applyBorder="1"/>
    <xf numFmtId="0" fontId="32" fillId="0" borderId="13" xfId="0" applyFont="1" applyBorder="1"/>
    <xf numFmtId="0" fontId="15" fillId="0" borderId="23" xfId="0" applyFont="1" applyBorder="1" applyAlignment="1" quotePrefix="1">
      <alignment horizontal="center" vertical="center" wrapText="1"/>
    </xf>
    <xf numFmtId="0" fontId="6" fillId="0" borderId="13" xfId="0" applyFont="1" applyBorder="1" applyAlignment="1">
      <alignment horizontal="left" vertical="center"/>
    </xf>
    <xf numFmtId="0" fontId="6" fillId="0" borderId="0" xfId="0" applyFont="1" applyBorder="1" applyAlignment="1">
      <alignment horizontal="left" vertical="center"/>
    </xf>
    <xf numFmtId="0" fontId="6" fillId="0" borderId="16" xfId="0" applyFont="1" applyBorder="1" applyAlignment="1">
      <alignment horizontal="left" vertical="center"/>
    </xf>
    <xf numFmtId="0" fontId="18" fillId="0" borderId="11" xfId="0" applyFont="1" applyBorder="1" applyAlignment="1" applyProtection="1">
      <alignment horizontal="left" vertical="center"/>
      <protection hidden="1"/>
    </xf>
    <xf numFmtId="0" fontId="18" fillId="0" borderId="2" xfId="0" applyFont="1" applyBorder="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8" fillId="0" borderId="16" xfId="0" applyFont="1" applyBorder="1" applyAlignment="1" applyProtection="1">
      <alignment horizontal="left" vertical="center"/>
      <protection hidden="1"/>
    </xf>
    <xf numFmtId="0" fontId="4" fillId="0" borderId="17" xfId="0" applyFont="1" applyBorder="1" applyProtection="1">
      <protection hidden="1"/>
    </xf>
    <xf numFmtId="0" fontId="4" fillId="0" borderId="7" xfId="0" applyFont="1" applyBorder="1" applyProtection="1">
      <protection hidden="1"/>
    </xf>
    <xf numFmtId="0" fontId="4" fillId="0" borderId="0" xfId="0" applyFont="1" applyBorder="1" applyProtection="1">
      <protection hidden="1"/>
    </xf>
    <xf numFmtId="0" fontId="4" fillId="0" borderId="16" xfId="0" applyFont="1" applyBorder="1" applyProtection="1">
      <protection hidden="1"/>
    </xf>
    <xf numFmtId="0" fontId="4" fillId="0" borderId="11" xfId="0" applyFont="1" applyBorder="1" applyAlignment="1">
      <alignment horizontal="left" vertical="center" wrapText="1"/>
    </xf>
    <xf numFmtId="0" fontId="4" fillId="0" borderId="9" xfId="0" applyFont="1" applyBorder="1" applyAlignment="1">
      <alignment horizontal="left" vertical="center" wrapText="1"/>
    </xf>
    <xf numFmtId="0" fontId="0" fillId="0" borderId="17" xfId="0" applyBorder="1" applyAlignment="1" applyProtection="1">
      <alignment horizontal="left" vertical="center"/>
      <protection hidden="1"/>
    </xf>
    <xf numFmtId="0" fontId="0" fillId="0" borderId="11" xfId="0" applyBorder="1" applyAlignment="1">
      <alignment horizontal="left" vertical="center" wrapText="1"/>
    </xf>
    <xf numFmtId="0" fontId="0" fillId="0" borderId="9" xfId="0" applyBorder="1" applyAlignment="1">
      <alignment horizontal="left" vertical="center" wrapText="1"/>
    </xf>
    <xf numFmtId="0" fontId="31" fillId="0" borderId="13" xfId="0" applyFont="1" applyFill="1" applyBorder="1" applyAlignment="1">
      <alignment horizontal="left" vertical="center"/>
    </xf>
    <xf numFmtId="0" fontId="31" fillId="0" borderId="0" xfId="0" applyFont="1" applyFill="1" applyBorder="1" applyAlignment="1">
      <alignment horizontal="left" vertical="center"/>
    </xf>
    <xf numFmtId="0" fontId="31" fillId="0" borderId="16" xfId="0" applyFont="1" applyFill="1" applyBorder="1" applyAlignment="1">
      <alignment horizontal="left" vertical="center"/>
    </xf>
    <xf numFmtId="0" fontId="8" fillId="0" borderId="13" xfId="0" applyFont="1" applyBorder="1" applyAlignment="1" applyProtection="1" quotePrefix="1">
      <alignment horizontal="center" vertical="center"/>
      <protection hidden="1"/>
    </xf>
    <xf numFmtId="0" fontId="8" fillId="0" borderId="0" xfId="0" applyFont="1" applyBorder="1" applyAlignment="1" applyProtection="1" quotePrefix="1">
      <alignment horizontal="center" vertical="center"/>
      <protection hidden="1"/>
    </xf>
    <xf numFmtId="0" fontId="8" fillId="0" borderId="16" xfId="0" applyFont="1" applyBorder="1" applyAlignment="1" applyProtection="1" quotePrefix="1">
      <alignment horizontal="center" vertical="center"/>
      <protection hidden="1"/>
    </xf>
    <xf numFmtId="0" fontId="0" fillId="0" borderId="17" xfId="0" applyFont="1" applyBorder="1" applyAlignment="1" applyProtection="1">
      <alignment horizontal="center" vertical="center" wrapText="1"/>
      <protection hidden="1"/>
    </xf>
    <xf numFmtId="0" fontId="0" fillId="0" borderId="7" xfId="0" applyFont="1" applyBorder="1" applyAlignment="1" applyProtection="1">
      <alignment horizontal="center" vertical="center" wrapText="1"/>
      <protection hidden="1"/>
    </xf>
    <xf numFmtId="0" fontId="0" fillId="0" borderId="10" xfId="0" applyFont="1" applyBorder="1" applyAlignment="1" applyProtection="1">
      <alignment horizontal="center" vertical="center" wrapText="1"/>
      <protection hidden="1"/>
    </xf>
    <xf numFmtId="0" fontId="23" fillId="0" borderId="9"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0" fillId="0" borderId="17"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0" xfId="0" applyFont="1" applyBorder="1" applyAlignment="1">
      <alignment horizontal="center" vertical="center" wrapText="1"/>
    </xf>
    <xf numFmtId="0" fontId="23" fillId="0" borderId="9" xfId="0" applyFont="1" applyFill="1" applyBorder="1" applyAlignment="1" applyProtection="1">
      <alignment horizontal="center"/>
      <protection hidden="1"/>
    </xf>
    <xf numFmtId="0" fontId="23" fillId="0" borderId="22" xfId="0" applyFont="1" applyFill="1" applyBorder="1" applyAlignment="1" applyProtection="1">
      <alignment horizontal="center"/>
      <protection hidden="1"/>
    </xf>
    <xf numFmtId="0" fontId="23" fillId="0" borderId="23" xfId="0" applyFont="1" applyFill="1" applyBorder="1" applyAlignment="1" applyProtection="1">
      <alignment horizontal="center"/>
      <protection hidden="1"/>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8" fillId="0" borderId="11" xfId="0" applyFont="1" applyBorder="1" applyAlignment="1">
      <alignment horizontal="left" vertical="center"/>
    </xf>
    <xf numFmtId="0" fontId="18" fillId="0" borderId="2" xfId="0" applyFont="1" applyBorder="1" applyAlignment="1">
      <alignment horizontal="left" vertical="center"/>
    </xf>
    <xf numFmtId="0" fontId="18" fillId="0" borderId="0" xfId="0" applyFont="1" applyBorder="1" applyAlignment="1">
      <alignment horizontal="left" vertical="center"/>
    </xf>
    <xf numFmtId="0" fontId="18" fillId="0" borderId="16" xfId="0" applyFont="1" applyBorder="1" applyAlignment="1">
      <alignment horizontal="left" vertical="center"/>
    </xf>
    <xf numFmtId="0" fontId="47" fillId="0" borderId="11" xfId="0" applyFont="1" applyFill="1" applyBorder="1" quotePrefix="1"/>
    <xf numFmtId="0" fontId="47" fillId="0" borderId="2" xfId="0" applyFont="1" applyFill="1" applyBorder="1" quotePrefix="1"/>
    <xf numFmtId="0" fontId="47" fillId="0" borderId="0" xfId="0" applyFont="1" applyFill="1" applyBorder="1" quotePrefix="1"/>
    <xf numFmtId="0" fontId="47" fillId="0" borderId="16" xfId="0" applyFont="1" applyFill="1" applyBorder="1" quotePrefix="1"/>
    <xf numFmtId="0" fontId="8" fillId="0" borderId="13" xfId="0" applyFont="1" applyBorder="1"/>
    <xf numFmtId="0" fontId="8" fillId="0" borderId="0" xfId="0" applyFont="1" applyBorder="1"/>
    <xf numFmtId="0" fontId="8" fillId="0" borderId="16" xfId="0" applyFont="1" applyBorder="1"/>
    <xf numFmtId="0" fontId="23" fillId="0" borderId="9" xfId="0" applyFont="1" applyFill="1" applyBorder="1" applyAlignment="1">
      <alignment horizontal="center" vertical="top"/>
    </xf>
    <xf numFmtId="0" fontId="23" fillId="0" borderId="22" xfId="0" applyFont="1" applyFill="1" applyBorder="1" applyAlignment="1">
      <alignment horizontal="center" vertical="top"/>
    </xf>
    <xf numFmtId="0" fontId="23" fillId="0" borderId="23" xfId="0" applyFont="1" applyFill="1" applyBorder="1" applyAlignment="1">
      <alignment horizontal="center" vertical="top"/>
    </xf>
    <xf numFmtId="0" fontId="4" fillId="0" borderId="21" xfId="0" applyFont="1" applyBorder="1" applyAlignment="1">
      <alignment horizontal="center" vertical="center"/>
    </xf>
    <xf numFmtId="0" fontId="4" fillId="0" borderId="18" xfId="0" applyFont="1" applyBorder="1" applyAlignment="1">
      <alignment horizontal="center" vertical="center"/>
    </xf>
    <xf numFmtId="0" fontId="8" fillId="0" borderId="13" xfId="0" applyNumberFormat="1" applyFont="1" applyBorder="1" applyAlignment="1">
      <alignment horizontal="center" vertical="center"/>
    </xf>
    <xf numFmtId="0" fontId="8" fillId="0" borderId="0" xfId="0" applyNumberFormat="1" applyFont="1" applyBorder="1" applyAlignment="1">
      <alignment horizontal="center" vertical="center"/>
    </xf>
    <xf numFmtId="0" fontId="8" fillId="0" borderId="16" xfId="0" applyNumberFormat="1" applyFont="1" applyBorder="1" applyAlignment="1">
      <alignment horizontal="center" vertical="center"/>
    </xf>
    <xf numFmtId="0" fontId="4" fillId="0" borderId="17" xfId="0" applyFont="1" applyBorder="1" applyAlignment="1">
      <alignment/>
    </xf>
    <xf numFmtId="0" fontId="4" fillId="0" borderId="10" xfId="0" applyFont="1" applyBorder="1" applyAlignment="1">
      <alignment/>
    </xf>
    <xf numFmtId="38" fontId="0" fillId="2" borderId="17" xfId="0" applyNumberFormat="1" applyFont="1" applyFill="1" applyBorder="1" applyAlignment="1" applyProtection="1">
      <alignment horizontal="center" vertical="center"/>
      <protection/>
    </xf>
    <xf numFmtId="38" fontId="0" fillId="2" borderId="7" xfId="0" applyNumberFormat="1" applyFont="1" applyFill="1" applyBorder="1" applyAlignment="1" applyProtection="1">
      <alignment horizontal="center" vertical="center"/>
      <protection/>
    </xf>
    <xf numFmtId="38" fontId="0" fillId="2" borderId="23" xfId="0" applyNumberFormat="1" applyFont="1" applyFill="1" applyBorder="1" applyAlignment="1" applyProtection="1">
      <alignment horizontal="center" vertical="center"/>
      <protection/>
    </xf>
    <xf numFmtId="0" fontId="0" fillId="0" borderId="17" xfId="0" applyFont="1" applyBorder="1" applyAlignment="1">
      <alignment horizontal="right"/>
    </xf>
    <xf numFmtId="0" fontId="0" fillId="0" borderId="7" xfId="0" applyBorder="1" applyAlignment="1">
      <alignment/>
    </xf>
    <xf numFmtId="0" fontId="0" fillId="0" borderId="22" xfId="0" applyBorder="1" applyAlignment="1">
      <alignment/>
    </xf>
    <xf numFmtId="0" fontId="0" fillId="0" borderId="23" xfId="0" applyBorder="1" applyAlignment="1">
      <alignment/>
    </xf>
    <xf numFmtId="38" fontId="0" fillId="2" borderId="17" xfId="0" applyNumberFormat="1" applyFont="1" applyFill="1" applyBorder="1" applyAlignment="1">
      <alignment vertical="center" wrapText="1"/>
    </xf>
    <xf numFmtId="38" fontId="0" fillId="2" borderId="7" xfId="0" applyNumberFormat="1" applyFont="1" applyFill="1" applyBorder="1" applyAlignment="1">
      <alignment vertical="center" wrapText="1"/>
    </xf>
    <xf numFmtId="38" fontId="0" fillId="2" borderId="10" xfId="0" applyNumberFormat="1" applyFont="1" applyFill="1" applyBorder="1" applyAlignment="1">
      <alignment vertical="center" wrapText="1"/>
    </xf>
    <xf numFmtId="0" fontId="0" fillId="2" borderId="17" xfId="0" applyFont="1" applyFill="1" applyBorder="1" applyAlignment="1">
      <alignment wrapText="1"/>
    </xf>
    <xf numFmtId="0" fontId="0" fillId="2" borderId="7" xfId="0" applyFont="1" applyFill="1" applyBorder="1" applyAlignment="1">
      <alignment wrapText="1"/>
    </xf>
    <xf numFmtId="0" fontId="0" fillId="2" borderId="10" xfId="0" applyFont="1" applyFill="1" applyBorder="1" applyAlignment="1">
      <alignment wrapText="1"/>
    </xf>
    <xf numFmtId="0" fontId="0" fillId="0" borderId="1" xfId="0" applyFont="1" applyBorder="1" applyAlignment="1">
      <alignment horizontal="left"/>
    </xf>
    <xf numFmtId="0" fontId="0" fillId="0" borderId="17" xfId="0" applyFont="1" applyBorder="1" applyAlignment="1">
      <alignment horizontal="left"/>
    </xf>
    <xf numFmtId="0" fontId="4" fillId="0" borderId="1" xfId="0" applyFont="1" applyBorder="1" applyAlignment="1">
      <alignment horizontal="left"/>
    </xf>
    <xf numFmtId="0" fontId="4" fillId="0" borderId="23" xfId="0" applyFont="1" applyBorder="1" applyAlignment="1">
      <alignment/>
    </xf>
    <xf numFmtId="49" fontId="0" fillId="0" borderId="1" xfId="0" applyNumberFormat="1" applyFont="1" applyBorder="1" applyAlignment="1">
      <alignment horizontal="center" vertical="center" wrapText="1" shrinkToFit="1"/>
    </xf>
    <xf numFmtId="0" fontId="4" fillId="0" borderId="10" xfId="0" applyFont="1" applyBorder="1"/>
    <xf numFmtId="38" fontId="0" fillId="2" borderId="16" xfId="0" applyNumberFormat="1" applyFont="1" applyFill="1" applyBorder="1" applyAlignment="1" applyProtection="1">
      <alignment horizontal="center" vertical="center"/>
      <protection/>
    </xf>
    <xf numFmtId="49" fontId="8" fillId="0" borderId="13" xfId="0" applyNumberFormat="1" applyFont="1" applyFill="1" applyBorder="1" applyAlignment="1">
      <alignment horizontal="center"/>
    </xf>
    <xf numFmtId="49" fontId="8" fillId="0" borderId="0" xfId="0" applyNumberFormat="1" applyFont="1" applyFill="1" applyBorder="1" applyAlignment="1">
      <alignment horizontal="center"/>
    </xf>
    <xf numFmtId="49" fontId="8" fillId="0" borderId="16" xfId="0" applyNumberFormat="1" applyFont="1" applyFill="1" applyBorder="1" applyAlignment="1">
      <alignment horizontal="center"/>
    </xf>
    <xf numFmtId="0" fontId="30" fillId="2" borderId="13" xfId="0" applyFont="1" applyFill="1" applyBorder="1" applyAlignment="1">
      <alignment horizontal="center" vertical="top" wrapText="1"/>
    </xf>
    <xf numFmtId="0" fontId="30" fillId="2" borderId="0" xfId="0" applyFont="1" applyFill="1" applyBorder="1" applyAlignment="1">
      <alignment horizontal="center" vertical="top" wrapText="1"/>
    </xf>
    <xf numFmtId="0" fontId="30" fillId="2" borderId="16" xfId="0" applyFont="1" applyFill="1" applyBorder="1" applyAlignment="1">
      <alignment horizontal="center" vertical="top" wrapText="1"/>
    </xf>
    <xf numFmtId="0" fontId="18" fillId="0" borderId="11" xfId="0" applyFont="1" applyBorder="1"/>
    <xf numFmtId="0" fontId="18" fillId="0" borderId="2" xfId="0" applyFont="1" applyBorder="1"/>
    <xf numFmtId="0" fontId="18" fillId="0" borderId="16" xfId="0" applyFont="1" applyBorder="1"/>
    <xf numFmtId="49" fontId="8" fillId="0" borderId="13"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16" xfId="0" applyNumberFormat="1" applyFont="1" applyBorder="1" applyAlignment="1">
      <alignment horizontal="center" vertical="center"/>
    </xf>
    <xf numFmtId="0" fontId="28" fillId="0" borderId="11" xfId="0" applyFont="1" applyBorder="1" applyAlignment="1">
      <alignment horizontal="left" vertical="center" wrapText="1"/>
    </xf>
    <xf numFmtId="0" fontId="28" fillId="0" borderId="2" xfId="0" applyFont="1" applyBorder="1" applyAlignment="1">
      <alignment horizontal="left" vertical="center" wrapText="1"/>
    </xf>
    <xf numFmtId="0" fontId="28" fillId="0" borderId="8" xfId="0" applyFont="1" applyBorder="1" applyAlignment="1">
      <alignment horizontal="left" vertical="center" wrapText="1"/>
    </xf>
    <xf numFmtId="0" fontId="28" fillId="0" borderId="13" xfId="0" applyFont="1" applyBorder="1" applyAlignment="1">
      <alignment horizontal="left" vertical="center" wrapText="1"/>
    </xf>
    <xf numFmtId="0" fontId="28" fillId="0" borderId="0" xfId="0" applyFont="1" applyBorder="1" applyAlignment="1">
      <alignment horizontal="left" vertical="center" wrapText="1"/>
    </xf>
    <xf numFmtId="0" fontId="28" fillId="0" borderId="16" xfId="0" applyFont="1" applyBorder="1" applyAlignment="1">
      <alignment horizontal="left" vertical="center" wrapText="1"/>
    </xf>
    <xf numFmtId="0" fontId="23" fillId="0" borderId="13" xfId="0" applyFont="1" applyBorder="1" applyAlignment="1">
      <alignment horizontal="center"/>
    </xf>
    <xf numFmtId="0" fontId="23" fillId="0" borderId="0" xfId="0" applyFont="1" applyBorder="1" applyAlignment="1">
      <alignment horizontal="center"/>
    </xf>
    <xf numFmtId="0" fontId="23" fillId="0" borderId="16" xfId="0" applyFont="1" applyBorder="1" applyAlignment="1">
      <alignment horizontal="center"/>
    </xf>
    <xf numFmtId="0" fontId="28" fillId="0" borderId="1" xfId="0" applyFont="1" applyFill="1" applyBorder="1" applyAlignment="1" applyProtection="1">
      <alignment horizontal="left"/>
      <protection hidden="1"/>
    </xf>
    <xf numFmtId="0" fontId="5" fillId="0" borderId="13" xfId="0" applyFont="1" applyBorder="1" applyAlignment="1">
      <alignment horizontal="center"/>
    </xf>
    <xf numFmtId="0" fontId="5" fillId="0" borderId="0" xfId="0" applyFont="1" applyBorder="1" applyAlignment="1">
      <alignment horizontal="center"/>
    </xf>
    <xf numFmtId="0" fontId="5" fillId="0" borderId="16" xfId="0" applyFont="1" applyBorder="1" applyAlignment="1">
      <alignment horizontal="center"/>
    </xf>
    <xf numFmtId="0" fontId="10" fillId="0" borderId="9" xfId="0" applyFont="1" applyFill="1" applyBorder="1" applyProtection="1">
      <protection hidden="1"/>
    </xf>
    <xf numFmtId="0" fontId="10" fillId="0" borderId="22" xfId="0" applyFont="1" applyFill="1" applyBorder="1" applyProtection="1">
      <protection hidden="1"/>
    </xf>
    <xf numFmtId="0" fontId="10" fillId="0" borderId="16" xfId="0" applyFont="1" applyFill="1" applyBorder="1" applyProtection="1">
      <protection hidden="1"/>
    </xf>
    <xf numFmtId="0" fontId="10" fillId="0" borderId="7" xfId="0" applyFont="1" applyFill="1" applyBorder="1" applyAlignment="1" applyProtection="1">
      <alignment horizontal="left"/>
      <protection hidden="1"/>
    </xf>
    <xf numFmtId="0" fontId="10" fillId="0" borderId="23" xfId="0" applyFont="1" applyFill="1" applyBorder="1" applyAlignment="1" applyProtection="1">
      <alignment horizontal="left"/>
      <protection hidden="1"/>
    </xf>
    <xf numFmtId="0" fontId="28" fillId="0" borderId="17" xfId="0" applyFont="1" applyFill="1" applyBorder="1" applyAlignment="1" applyProtection="1">
      <alignment horizontal="left"/>
      <protection hidden="1"/>
    </xf>
    <xf numFmtId="0" fontId="28" fillId="0" borderId="10" xfId="0" applyFont="1" applyFill="1" applyBorder="1" applyAlignment="1" applyProtection="1">
      <alignment horizontal="left"/>
      <protection hidden="1"/>
    </xf>
    <xf numFmtId="0" fontId="28" fillId="0" borderId="11" xfId="0" applyFont="1" applyBorder="1" applyAlignment="1">
      <alignment horizontal="center" vertical="center"/>
    </xf>
    <xf numFmtId="0" fontId="28" fillId="0" borderId="8" xfId="0" applyFont="1" applyBorder="1" applyAlignment="1">
      <alignment horizontal="center" vertical="center"/>
    </xf>
    <xf numFmtId="0" fontId="28" fillId="0" borderId="13" xfId="0" applyFont="1" applyBorder="1" applyAlignment="1">
      <alignment horizontal="center" vertical="center"/>
    </xf>
    <xf numFmtId="0" fontId="28" fillId="0" borderId="16" xfId="0" applyFont="1" applyBorder="1" applyAlignment="1">
      <alignment horizontal="center" vertical="center"/>
    </xf>
    <xf numFmtId="0" fontId="0" fillId="0" borderId="7" xfId="0" applyBorder="1"/>
    <xf numFmtId="0" fontId="28" fillId="0" borderId="13" xfId="0" applyFont="1" applyFill="1" applyBorder="1" applyAlignment="1" applyProtection="1">
      <alignment horizontal="left" wrapText="1"/>
      <protection/>
    </xf>
    <xf numFmtId="0" fontId="28" fillId="0" borderId="0" xfId="0" applyFont="1" applyFill="1" applyBorder="1" applyAlignment="1" applyProtection="1">
      <alignment horizontal="left" wrapText="1"/>
      <protection/>
    </xf>
    <xf numFmtId="0" fontId="28" fillId="0" borderId="16" xfId="0" applyFont="1" applyFill="1" applyBorder="1" applyAlignment="1" applyProtection="1">
      <alignment horizontal="left" wrapText="1"/>
      <protection/>
    </xf>
    <xf numFmtId="0" fontId="8" fillId="0" borderId="9" xfId="0" applyFont="1" applyBorder="1" applyAlignment="1" applyProtection="1">
      <alignment horizontal="center"/>
      <protection/>
    </xf>
    <xf numFmtId="0" fontId="8" fillId="0" borderId="22" xfId="0" applyFont="1" applyBorder="1" applyAlignment="1" applyProtection="1">
      <alignment horizontal="center"/>
      <protection/>
    </xf>
    <xf numFmtId="0" fontId="8" fillId="0" borderId="23" xfId="0" applyFont="1" applyBorder="1" applyAlignment="1" applyProtection="1">
      <alignment horizontal="center"/>
      <protection/>
    </xf>
    <xf numFmtId="0" fontId="9" fillId="0" borderId="13" xfId="0" applyFont="1" applyBorder="1" applyAlignment="1" applyProtection="1">
      <alignment horizontal="left"/>
      <protection/>
    </xf>
    <xf numFmtId="0" fontId="9" fillId="0" borderId="0" xfId="0" applyFont="1" applyBorder="1" applyAlignment="1" applyProtection="1">
      <alignment horizontal="left"/>
      <protection/>
    </xf>
    <xf numFmtId="0" fontId="9" fillId="0" borderId="16" xfId="0" applyFont="1" applyBorder="1" applyAlignment="1" applyProtection="1">
      <alignment horizontal="left"/>
      <protection/>
    </xf>
    <xf numFmtId="0" fontId="10" fillId="0" borderId="0" xfId="0" applyFont="1" applyFill="1" applyBorder="1" applyAlignment="1" applyProtection="1">
      <alignment horizontal="center" vertical="center" wrapText="1"/>
      <protection/>
    </xf>
    <xf numFmtId="0" fontId="10" fillId="0" borderId="16" xfId="0" applyFont="1" applyFill="1" applyBorder="1" applyAlignment="1" applyProtection="1">
      <alignment horizontal="center" vertical="center" wrapText="1"/>
      <protection/>
    </xf>
    <xf numFmtId="167" fontId="9" fillId="0" borderId="0" xfId="0" applyNumberFormat="1" applyFont="1" applyBorder="1" applyAlignment="1" applyProtection="1">
      <alignment horizontal="center" vertical="center" wrapText="1"/>
      <protection/>
    </xf>
    <xf numFmtId="167" fontId="9" fillId="0" borderId="16" xfId="0" applyNumberFormat="1" applyFont="1" applyBorder="1" applyAlignment="1" applyProtection="1">
      <alignment horizontal="center" vertical="center" wrapText="1"/>
      <protection/>
    </xf>
    <xf numFmtId="0" fontId="4" fillId="0" borderId="0" xfId="0" applyFont="1" applyBorder="1" applyAlignment="1" applyProtection="1">
      <alignment horizontal="center" wrapText="1"/>
      <protection/>
    </xf>
    <xf numFmtId="0" fontId="4" fillId="0" borderId="16" xfId="0" applyFont="1" applyBorder="1" applyAlignment="1" applyProtection="1">
      <alignment horizontal="center" wrapText="1"/>
      <protection/>
    </xf>
    <xf numFmtId="0" fontId="0" fillId="0" borderId="0" xfId="0" applyBorder="1" applyAlignment="1" applyProtection="1">
      <alignment horizontal="center"/>
      <protection hidden="1"/>
    </xf>
    <xf numFmtId="0" fontId="28" fillId="0" borderId="0" xfId="0" applyFont="1" applyFill="1" applyBorder="1" applyAlignment="1" applyProtection="1">
      <alignment horizontal="center"/>
      <protection hidden="1"/>
    </xf>
    <xf numFmtId="0" fontId="4" fillId="0" borderId="0" xfId="0" applyNumberFormat="1" applyFont="1" applyBorder="1" applyAlignment="1" applyProtection="1">
      <alignment horizontal="center"/>
      <protection hidden="1"/>
    </xf>
    <xf numFmtId="49" fontId="4" fillId="0" borderId="0" xfId="0" applyNumberFormat="1" applyFont="1" applyFill="1" applyBorder="1" applyAlignment="1" applyProtection="1">
      <alignment horizontal="center"/>
      <protection hidden="1"/>
    </xf>
    <xf numFmtId="0" fontId="28" fillId="0" borderId="0" xfId="0" applyFont="1" applyFill="1" applyBorder="1" applyAlignment="1">
      <alignment horizontal="center"/>
    </xf>
    <xf numFmtId="0" fontId="4" fillId="0" borderId="0" xfId="0" applyFont="1" applyBorder="1" applyAlignment="1" applyProtection="1">
      <alignment horizontal="center"/>
      <protection hidden="1"/>
    </xf>
  </cellXfs>
  <cellStyles count="140">
    <cellStyle name="Normal" xfId="0"/>
    <cellStyle name="Percent" xfId="15"/>
    <cellStyle name="Currency" xfId="16"/>
    <cellStyle name="Currency [0]" xfId="17"/>
    <cellStyle name="Comma" xfId="18"/>
    <cellStyle name="Comma [0]" xfId="19"/>
    <cellStyle name="Lien hypertexte" xfId="20"/>
    <cellStyle name="Pourcentage" xfId="21"/>
    <cellStyle name="Unlocked Input" xfId="22"/>
    <cellStyle name="Input2decimals" xfId="23"/>
    <cellStyle name="Milliers" xfId="24"/>
    <cellStyle name="Normal 3" xfId="25"/>
    <cellStyle name="Lien hypertexte 2" xfId="26"/>
    <cellStyle name="Milliers 2" xfId="27"/>
    <cellStyle name="Normal 2" xfId="28"/>
    <cellStyle name="Normal 4" xfId="29"/>
    <cellStyle name="Normal 4 2" xfId="30"/>
    <cellStyle name="Normal 5" xfId="31"/>
    <cellStyle name="Normal 6" xfId="32"/>
    <cellStyle name="Normal 6 2" xfId="33"/>
    <cellStyle name="STYL0 - Style1" xfId="34"/>
    <cellStyle name="STYL1 - Style2" xfId="35"/>
    <cellStyle name="STYL2 - Style3" xfId="36"/>
    <cellStyle name="STYL3 - Style4" xfId="37"/>
    <cellStyle name="STYL4 - Style5" xfId="38"/>
    <cellStyle name="STYL5 - Style6" xfId="39"/>
    <cellStyle name="STYL6 - Style7" xfId="40"/>
    <cellStyle name="STYL7 - Style8" xfId="41"/>
    <cellStyle name="Monétaire" xfId="42"/>
    <cellStyle name="Normal_bsif54annuelf02" xfId="43"/>
    <cellStyle name="Input2decimals 2" xfId="44"/>
    <cellStyle name="Input2decimals 3" xfId="45"/>
    <cellStyle name="Milliers 3" xfId="46"/>
    <cellStyle name="Monétaire 2" xfId="47"/>
    <cellStyle name="Normal 6 2 2" xfId="48"/>
    <cellStyle name="Normal 6 2 2 2" xfId="49"/>
    <cellStyle name="Normal 6 2 2 2 2" xfId="50"/>
    <cellStyle name="Normal 6 2 2 3" xfId="51"/>
    <cellStyle name="Normal 6 2 2 4" xfId="52"/>
    <cellStyle name="Normal 6 2 3" xfId="53"/>
    <cellStyle name="Normal 6 2 3 2" xfId="54"/>
    <cellStyle name="Normal 6 2 4" xfId="55"/>
    <cellStyle name="Normal 6 2 4 2" xfId="56"/>
    <cellStyle name="Normal 6 2 5" xfId="57"/>
    <cellStyle name="Normal 6 2 6" xfId="58"/>
    <cellStyle name="Normal 6 3" xfId="59"/>
    <cellStyle name="Normal 6 3 2" xfId="60"/>
    <cellStyle name="Normal 6 3 2 2" xfId="61"/>
    <cellStyle name="Normal 6 3 3" xfId="62"/>
    <cellStyle name="Normal 6 3 4" xfId="63"/>
    <cellStyle name="Normal 6 4" xfId="64"/>
    <cellStyle name="Normal 6 4 2" xfId="65"/>
    <cellStyle name="Normal 6 5" xfId="66"/>
    <cellStyle name="Normal 6 5 2" xfId="67"/>
    <cellStyle name="Normal 6 6" xfId="68"/>
    <cellStyle name="Normal 6 7" xfId="69"/>
    <cellStyle name="Normal 7" xfId="70"/>
    <cellStyle name="Normal 8" xfId="71"/>
    <cellStyle name="Pourcentage 2" xfId="72"/>
    <cellStyle name="Normal 9" xfId="73"/>
    <cellStyle name="Normal 10" xfId="74"/>
    <cellStyle name="Normal 6 8" xfId="75"/>
    <cellStyle name="Normal 6 2 7" xfId="76"/>
    <cellStyle name="Normal 6 2 2 5" xfId="77"/>
    <cellStyle name="Normal 6 2 2 2 3" xfId="78"/>
    <cellStyle name="Normal 6 2 2 2 2 2" xfId="79"/>
    <cellStyle name="Normal 6 2 2 3 2" xfId="80"/>
    <cellStyle name="Normal 6 2 2 4 2" xfId="81"/>
    <cellStyle name="Normal 6 2 3 3" xfId="82"/>
    <cellStyle name="Normal 6 2 3 2 2" xfId="83"/>
    <cellStyle name="Normal 6 2 4 3" xfId="84"/>
    <cellStyle name="Normal 6 2 4 2 2" xfId="85"/>
    <cellStyle name="Normal 6 2 5 2" xfId="86"/>
    <cellStyle name="Normal 6 2 6 2" xfId="87"/>
    <cellStyle name="Normal 6 3 5" xfId="88"/>
    <cellStyle name="Normal 6 3 2 3" xfId="89"/>
    <cellStyle name="Normal 6 3 2 2 2" xfId="90"/>
    <cellStyle name="Normal 6 3 3 2" xfId="91"/>
    <cellStyle name="Normal 6 3 4 2" xfId="92"/>
    <cellStyle name="Normal 6 4 3" xfId="93"/>
    <cellStyle name="Normal 6 4 2 2" xfId="94"/>
    <cellStyle name="Normal 6 5 3" xfId="95"/>
    <cellStyle name="Normal 6 5 2 2" xfId="96"/>
    <cellStyle name="Normal 6 6 2" xfId="97"/>
    <cellStyle name="Normal 6 7 2" xfId="98"/>
    <cellStyle name="Normal 9 2" xfId="99"/>
    <cellStyle name="Normal 10 2" xfId="100"/>
    <cellStyle name="Input2decimals 4" xfId="101"/>
    <cellStyle name="Input2decimals 2 2" xfId="102"/>
    <cellStyle name="Input2decimals 3 2" xfId="103"/>
    <cellStyle name="Normal 2 2 2 2" xfId="104"/>
    <cellStyle name="Normal 11" xfId="105"/>
    <cellStyle name="Normal 6 2 2 2 2 2 2" xfId="106"/>
    <cellStyle name="Normal 6 2 2 2 2 3" xfId="107"/>
    <cellStyle name="Normal 6 2 2 2 3 2" xfId="108"/>
    <cellStyle name="Normal 6 2 2 2 4" xfId="109"/>
    <cellStyle name="Normal 6 2 2 3 2 2" xfId="110"/>
    <cellStyle name="Normal 6 2 2 3 3" xfId="111"/>
    <cellStyle name="Normal 6 2 2 4 2 2" xfId="112"/>
    <cellStyle name="Normal 6 2 2 4 3" xfId="113"/>
    <cellStyle name="Normal 6 2 2 5 2" xfId="114"/>
    <cellStyle name="Normal 6 2 2 6" xfId="115"/>
    <cellStyle name="Normal 6 2 3 2 2 2" xfId="116"/>
    <cellStyle name="Normal 6 2 3 2 3" xfId="117"/>
    <cellStyle name="Normal 6 2 3 3 2" xfId="118"/>
    <cellStyle name="Normal 6 2 3 4" xfId="119"/>
    <cellStyle name="Normal 6 2 4 2 2 2" xfId="120"/>
    <cellStyle name="Normal 6 2 4 2 3" xfId="121"/>
    <cellStyle name="Normal 6 2 4 3 2" xfId="122"/>
    <cellStyle name="Normal 6 2 4 4" xfId="123"/>
    <cellStyle name="Normal 6 2 5 2 2" xfId="124"/>
    <cellStyle name="Normal 6 2 5 3" xfId="125"/>
    <cellStyle name="Normal 6 2 6 2 2" xfId="126"/>
    <cellStyle name="Normal 6 2 6 3" xfId="127"/>
    <cellStyle name="Normal 6 2 7 2" xfId="128"/>
    <cellStyle name="Normal 6 2 8" xfId="129"/>
    <cellStyle name="Normal 6 3 2 2 2 2" xfId="130"/>
    <cellStyle name="Normal 6 3 2 2 3" xfId="131"/>
    <cellStyle name="Normal 6 3 2 3 2" xfId="132"/>
    <cellStyle name="Normal 6 3 2 4" xfId="133"/>
    <cellStyle name="Normal 6 3 3 2 2" xfId="134"/>
    <cellStyle name="Normal 6 3 3 3" xfId="135"/>
    <cellStyle name="Normal 6 3 4 2 2" xfId="136"/>
    <cellStyle name="Normal 6 3 4 3" xfId="137"/>
    <cellStyle name="Normal 6 3 5 2" xfId="138"/>
    <cellStyle name="Normal 6 3 6" xfId="139"/>
    <cellStyle name="Normal 6 4 2 2 2" xfId="140"/>
    <cellStyle name="Normal 6 4 2 3" xfId="141"/>
    <cellStyle name="Normal 6 4 3 2" xfId="142"/>
    <cellStyle name="Normal 6 4 4" xfId="143"/>
    <cellStyle name="Normal 6 5 2 2 2" xfId="144"/>
    <cellStyle name="Normal 6 5 2 3" xfId="145"/>
    <cellStyle name="Normal 6 5 3 2" xfId="146"/>
    <cellStyle name="Normal 6 5 4" xfId="147"/>
    <cellStyle name="Normal 6 6 2 2" xfId="148"/>
    <cellStyle name="Normal 6 6 3" xfId="149"/>
    <cellStyle name="Normal 6 7 2 2" xfId="150"/>
    <cellStyle name="Normal 6 7 3" xfId="151"/>
    <cellStyle name="Normal 6 8 2" xfId="152"/>
    <cellStyle name="Normal 6 9" xfId="153"/>
  </cellStyles>
  <dxfs count="133">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rgb="FFFFFFFF"/>
      </font>
    </dxf>
    <dxf>
      <font>
        <color theme="0"/>
      </font>
    </dxf>
    <dxf>
      <font>
        <color theme="0"/>
      </font>
    </dxf>
    <dxf>
      <font>
        <color theme="0"/>
      </font>
    </dxf>
    <dxf>
      <font>
        <color theme="0"/>
      </font>
    </dxf>
    <dxf>
      <font>
        <color theme="0"/>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rgb="FFFFFFFF"/>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183" formatCode="[$-1009]mmmm\ d\,\ yyyy;@"/>
    </dxf>
    <dxf>
      <numFmt numFmtId="183" formatCode="[$-1009]mmmm\ d\,\ yyyy;@"/>
    </dxf>
    <dxf>
      <numFmt numFmtId="183" formatCode="[$-1009]mmmm\ d\,\ yyyy;@"/>
    </dxf>
    <dxf>
      <font>
        <color theme="0" tint="-0.149680003523827"/>
      </font>
    </dxf>
    <dxf>
      <font>
        <color theme="0" tint="-0.149680003523827"/>
      </font>
    </dxf>
    <dxf>
      <font>
        <color theme="0" tint="-0.149680003523827"/>
      </font>
    </dxf>
    <dxf>
      <numFmt numFmtId="183" formatCode="[$-1009]mmmm\ d\,\ yyyy;@"/>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64" Type="http://schemas.openxmlformats.org/officeDocument/2006/relationships/worksheet" Target="worksheets/sheet63.xml" /><Relationship Id="rId68" Type="http://schemas.openxmlformats.org/officeDocument/2006/relationships/worksheet" Target="worksheets/sheet67.xml" /><Relationship Id="rId65" Type="http://schemas.openxmlformats.org/officeDocument/2006/relationships/worksheet" Target="worksheets/sheet64.xml" /><Relationship Id="rId48" Type="http://schemas.openxmlformats.org/officeDocument/2006/relationships/worksheet" Target="worksheets/sheet47.xml" /><Relationship Id="rId49" Type="http://schemas.openxmlformats.org/officeDocument/2006/relationships/worksheet" Target="worksheets/sheet48.xml" /><Relationship Id="rId44" Type="http://schemas.openxmlformats.org/officeDocument/2006/relationships/worksheet" Target="worksheets/sheet43.xml" /><Relationship Id="rId45" Type="http://schemas.openxmlformats.org/officeDocument/2006/relationships/worksheet" Target="worksheets/sheet44.xml" /><Relationship Id="rId46" Type="http://schemas.openxmlformats.org/officeDocument/2006/relationships/worksheet" Target="worksheets/sheet45.xml" /><Relationship Id="rId47" Type="http://schemas.openxmlformats.org/officeDocument/2006/relationships/worksheet" Target="worksheets/sheet46.xml" /><Relationship Id="rId40" Type="http://schemas.openxmlformats.org/officeDocument/2006/relationships/worksheet" Target="worksheets/sheet39.xml" /><Relationship Id="rId41" Type="http://schemas.openxmlformats.org/officeDocument/2006/relationships/worksheet" Target="worksheets/sheet40.xml" /><Relationship Id="rId42" Type="http://schemas.openxmlformats.org/officeDocument/2006/relationships/worksheet" Target="worksheets/sheet41.xml" /><Relationship Id="rId43" Type="http://schemas.openxmlformats.org/officeDocument/2006/relationships/worksheet" Target="worksheets/sheet42.xml" /><Relationship Id="rId28" Type="http://schemas.openxmlformats.org/officeDocument/2006/relationships/worksheet" Target="worksheets/sheet27.xml" /><Relationship Id="rId29" Type="http://schemas.openxmlformats.org/officeDocument/2006/relationships/worksheet" Target="worksheets/sheet28.xml" /><Relationship Id="rId24" Type="http://schemas.openxmlformats.org/officeDocument/2006/relationships/worksheet" Target="worksheets/sheet23.xml" /><Relationship Id="rId25" Type="http://schemas.openxmlformats.org/officeDocument/2006/relationships/worksheet" Target="worksheets/sheet24.xml" /><Relationship Id="rId26" Type="http://schemas.openxmlformats.org/officeDocument/2006/relationships/worksheet" Target="worksheets/sheet25.xml" /><Relationship Id="rId27" Type="http://schemas.openxmlformats.org/officeDocument/2006/relationships/worksheet" Target="worksheets/sheet26.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66" Type="http://schemas.openxmlformats.org/officeDocument/2006/relationships/worksheet" Target="worksheets/sheet65.xml" /><Relationship Id="rId67" Type="http://schemas.openxmlformats.org/officeDocument/2006/relationships/worksheet" Target="worksheets/sheet66.xml" /><Relationship Id="rId60" Type="http://schemas.openxmlformats.org/officeDocument/2006/relationships/worksheet" Target="worksheets/sheet59.xml" /><Relationship Id="rId61" Type="http://schemas.openxmlformats.org/officeDocument/2006/relationships/worksheet" Target="worksheets/sheet60.xml" /><Relationship Id="rId62" Type="http://schemas.openxmlformats.org/officeDocument/2006/relationships/worksheet" Target="worksheets/sheet61.xml" /><Relationship Id="rId63" Type="http://schemas.openxmlformats.org/officeDocument/2006/relationships/worksheet" Target="worksheets/sheet62.xml" /><Relationship Id="rId7" Type="http://schemas.openxmlformats.org/officeDocument/2006/relationships/worksheet" Target="worksheets/sheet6.xml" /><Relationship Id="rId1" Type="http://schemas.openxmlformats.org/officeDocument/2006/relationships/theme" Target="theme/theme1.xml" /><Relationship Id="rId13" Type="http://schemas.openxmlformats.org/officeDocument/2006/relationships/worksheet" Target="worksheets/sheet12.xml" /><Relationship Id="rId5" Type="http://schemas.openxmlformats.org/officeDocument/2006/relationships/worksheet" Target="worksheets/sheet4.xml" /><Relationship Id="rId9" Type="http://schemas.openxmlformats.org/officeDocument/2006/relationships/worksheet" Target="worksheets/sheet8.xml" /><Relationship Id="rId38" Type="http://schemas.openxmlformats.org/officeDocument/2006/relationships/worksheet" Target="worksheets/sheet37.xml" /><Relationship Id="rId39" Type="http://schemas.openxmlformats.org/officeDocument/2006/relationships/worksheet" Target="worksheets/sheet38.xml" /><Relationship Id="rId34" Type="http://schemas.openxmlformats.org/officeDocument/2006/relationships/worksheet" Target="worksheets/sheet33.xml" /><Relationship Id="rId35" Type="http://schemas.openxmlformats.org/officeDocument/2006/relationships/worksheet" Target="worksheets/sheet34.xml" /><Relationship Id="rId36" Type="http://schemas.openxmlformats.org/officeDocument/2006/relationships/worksheet" Target="worksheets/sheet35.xml" /><Relationship Id="rId37" Type="http://schemas.openxmlformats.org/officeDocument/2006/relationships/worksheet" Target="worksheets/sheet36.xml" /><Relationship Id="rId30" Type="http://schemas.openxmlformats.org/officeDocument/2006/relationships/worksheet" Target="worksheets/sheet29.xml" /><Relationship Id="rId31" Type="http://schemas.openxmlformats.org/officeDocument/2006/relationships/worksheet" Target="worksheets/sheet30.xml" /><Relationship Id="rId32" Type="http://schemas.openxmlformats.org/officeDocument/2006/relationships/worksheet" Target="worksheets/sheet31.xml" /><Relationship Id="rId33" Type="http://schemas.openxmlformats.org/officeDocument/2006/relationships/worksheet" Target="worksheets/sheet32.xml" /><Relationship Id="rId70" Type="http://schemas.openxmlformats.org/officeDocument/2006/relationships/sharedStrings" Target="sharedStrings.xml" /><Relationship Id="rId69" Type="http://schemas.openxmlformats.org/officeDocument/2006/relationships/styles" Target="styles.xml" /><Relationship Id="rId72" Type="http://schemas.openxmlformats.org/officeDocument/2006/relationships/externalLink" Target="externalLinks/externalLink2.xml" /><Relationship Id="rId73" Type="http://schemas.openxmlformats.org/officeDocument/2006/relationships/externalLink" Target="externalLinks/externalLink3.xml" /><Relationship Id="rId18" Type="http://schemas.openxmlformats.org/officeDocument/2006/relationships/worksheet" Target="worksheets/sheet17.xml" /><Relationship Id="rId19" Type="http://schemas.openxmlformats.org/officeDocument/2006/relationships/worksheet" Target="worksheets/sheet18.xml" /><Relationship Id="rId14" Type="http://schemas.openxmlformats.org/officeDocument/2006/relationships/worksheet" Target="worksheets/sheet13.xml" /><Relationship Id="rId15" Type="http://schemas.openxmlformats.org/officeDocument/2006/relationships/worksheet" Target="worksheets/sheet14.xml" /><Relationship Id="rId58" Type="http://schemas.openxmlformats.org/officeDocument/2006/relationships/worksheet" Target="worksheets/sheet57.xml" /><Relationship Id="rId17" Type="http://schemas.openxmlformats.org/officeDocument/2006/relationships/worksheet" Target="worksheets/sheet16.xml" /><Relationship Id="rId10" Type="http://schemas.openxmlformats.org/officeDocument/2006/relationships/worksheet" Target="worksheets/sheet9.xml" /><Relationship Id="rId11" Type="http://schemas.openxmlformats.org/officeDocument/2006/relationships/worksheet" Target="worksheets/sheet10.xml" /><Relationship Id="rId54" Type="http://schemas.openxmlformats.org/officeDocument/2006/relationships/worksheet" Target="worksheets/sheet53.xml" /><Relationship Id="rId55" Type="http://schemas.openxmlformats.org/officeDocument/2006/relationships/worksheet" Target="worksheets/sheet54.xml" /><Relationship Id="rId56" Type="http://schemas.openxmlformats.org/officeDocument/2006/relationships/worksheet" Target="worksheets/sheet55.xml" /><Relationship Id="rId57" Type="http://schemas.openxmlformats.org/officeDocument/2006/relationships/worksheet" Target="worksheets/sheet56.xml" /><Relationship Id="rId50" Type="http://schemas.openxmlformats.org/officeDocument/2006/relationships/worksheet" Target="worksheets/sheet49.xml" /><Relationship Id="rId51" Type="http://schemas.openxmlformats.org/officeDocument/2006/relationships/worksheet" Target="worksheets/sheet50.xml" /><Relationship Id="rId52" Type="http://schemas.openxmlformats.org/officeDocument/2006/relationships/worksheet" Target="worksheets/sheet51.xml" /><Relationship Id="rId53" Type="http://schemas.openxmlformats.org/officeDocument/2006/relationships/worksheet" Target="worksheets/sheet52.xml" /><Relationship Id="rId71" Type="http://schemas.openxmlformats.org/officeDocument/2006/relationships/externalLink" Target="externalLinks/externalLink1.xml" /><Relationship Id="rId16" Type="http://schemas.openxmlformats.org/officeDocument/2006/relationships/worksheet" Target="worksheets/sheet15.xml" /><Relationship Id="rId59" Type="http://schemas.openxmlformats.org/officeDocument/2006/relationships/worksheet" Target="worksheets/sheet58.xml" /><Relationship Id="rId4" Type="http://schemas.openxmlformats.org/officeDocument/2006/relationships/worksheet" Target="worksheets/sheet3.xml" /><Relationship Id="rId12" Type="http://schemas.openxmlformats.org/officeDocument/2006/relationships/worksheet" Target="worksheets/sheet11.xml" /><Relationship Id="rId8" Type="http://schemas.openxmlformats.org/officeDocument/2006/relationships/worksheet" Target="worksheets/sheet7.xml" /><Relationship Id="rId2" Type="http://schemas.openxmlformats.org/officeDocument/2006/relationships/worksheet" Target="worksheets/sheet1.xml" /><Relationship Id="rId6" Type="http://schemas.openxmlformats.org/officeDocument/2006/relationships/worksheet" Target="worksheets/sheet5.xml" /></Relationships>
</file>

<file path=xl/ctrlProps/ctrlProp1.xml><?xml version="1.0" encoding="utf-8"?>
<formControlPr xmlns="http://schemas.microsoft.com/office/spreadsheetml/2009/9/main" objectType="CheckBox" fmlaLink="$F$26" lockText="1" noThreeD="1"/>
</file>

<file path=xl/ctrlProps/ctrlProp10.xml><?xml version="1.0" encoding="utf-8"?>
<formControlPr xmlns="http://schemas.microsoft.com/office/spreadsheetml/2009/9/main" objectType="CheckBox" fmlaLink="R26" lockText="1" noThreeD="1"/>
</file>

<file path=xl/ctrlProps/ctrlProp11.xml><?xml version="1.0" encoding="utf-8"?>
<formControlPr xmlns="http://schemas.microsoft.com/office/spreadsheetml/2009/9/main" objectType="CheckBox" fmlaLink="R28" lockText="1" noThreeD="1"/>
</file>

<file path=xl/ctrlProps/ctrlProp12.xml><?xml version="1.0" encoding="utf-8"?>
<formControlPr xmlns="http://schemas.microsoft.com/office/spreadsheetml/2009/9/main" objectType="CheckBox" fmlaLink="R30" lockText="1" noThreeD="1"/>
</file>

<file path=xl/ctrlProps/ctrlProp2.xml><?xml version="1.0" encoding="utf-8"?>
<formControlPr xmlns="http://schemas.microsoft.com/office/spreadsheetml/2009/9/main" objectType="CheckBox" fmlaLink="$F$28" lockText="1" noThreeD="1"/>
</file>

<file path=xl/ctrlProps/ctrlProp3.xml><?xml version="1.0" encoding="utf-8"?>
<formControlPr xmlns="http://schemas.microsoft.com/office/spreadsheetml/2009/9/main" objectType="CheckBox" fmlaLink="$F$30" lockText="1" noThreeD="1"/>
</file>

<file path=xl/ctrlProps/ctrlProp4.xml><?xml version="1.0" encoding="utf-8"?>
<formControlPr xmlns="http://schemas.microsoft.com/office/spreadsheetml/2009/9/main" objectType="CheckBox" fmlaLink="J26" lockText="1" noThreeD="1"/>
</file>

<file path=xl/ctrlProps/ctrlProp5.xml><?xml version="1.0" encoding="utf-8"?>
<formControlPr xmlns="http://schemas.microsoft.com/office/spreadsheetml/2009/9/main" objectType="CheckBox" fmlaLink="J28" lockText="1" noThreeD="1"/>
</file>

<file path=xl/ctrlProps/ctrlProp6.xml><?xml version="1.0" encoding="utf-8"?>
<formControlPr xmlns="http://schemas.microsoft.com/office/spreadsheetml/2009/9/main" objectType="CheckBox" fmlaLink="J30" lockText="1" noThreeD="1"/>
</file>

<file path=xl/ctrlProps/ctrlProp7.xml><?xml version="1.0" encoding="utf-8"?>
<formControlPr xmlns="http://schemas.microsoft.com/office/spreadsheetml/2009/9/main" objectType="CheckBox" fmlaLink="N30" lockText="1" noThreeD="1"/>
</file>

<file path=xl/ctrlProps/ctrlProp8.xml><?xml version="1.0" encoding="utf-8"?>
<formControlPr xmlns="http://schemas.microsoft.com/office/spreadsheetml/2009/9/main" objectType="CheckBox" fmlaLink="N28" lockText="1" noThreeD="1"/>
</file>

<file path=xl/ctrlProps/ctrlProp9.xml><?xml version="1.0" encoding="utf-8"?>
<formControlPr xmlns="http://schemas.microsoft.com/office/spreadsheetml/2009/9/main" objectType="CheckBox" fmlaLink="N26"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hyperlink" Target="#TM_1100" /></Relationships>
</file>

<file path=xl/drawings/_rels/drawing11.xml.rels><?xml version="1.0" encoding="UTF-8" standalone="yes"?><Relationships xmlns="http://schemas.openxmlformats.org/package/2006/relationships"><Relationship Id="rId1" Type="http://schemas.openxmlformats.org/officeDocument/2006/relationships/hyperlink" Target="#TM_1100.1" /></Relationships>
</file>

<file path=xl/drawings/_rels/drawing12.xml.rels><?xml version="1.0" encoding="UTF-8" standalone="yes"?><Relationships xmlns="http://schemas.openxmlformats.org/package/2006/relationships"><Relationship Id="rId1" Type="http://schemas.openxmlformats.org/officeDocument/2006/relationships/hyperlink" Target="#TM_1100.2" /></Relationships>
</file>

<file path=xl/drawings/_rels/drawing13.xml.rels><?xml version="1.0" encoding="UTF-8" standalone="yes"?><Relationships xmlns="http://schemas.openxmlformats.org/package/2006/relationships"><Relationship Id="rId1" Type="http://schemas.openxmlformats.org/officeDocument/2006/relationships/hyperlink" Target="#'T des M - T of C'!A17" /></Relationships>
</file>

<file path=xl/drawings/_rels/drawing14.xml.rels><?xml version="1.0" encoding="UTF-8" standalone="yes"?><Relationships xmlns="http://schemas.openxmlformats.org/package/2006/relationships"><Relationship Id="rId1" Type="http://schemas.openxmlformats.org/officeDocument/2006/relationships/hyperlink" Target="#TM_1180" /></Relationships>
</file>

<file path=xl/drawings/_rels/drawing15.xml.rels><?xml version="1.0" encoding="UTF-8" standalone="yes"?><Relationships xmlns="http://schemas.openxmlformats.org/package/2006/relationships"><Relationship Id="rId1" Type="http://schemas.openxmlformats.org/officeDocument/2006/relationships/hyperlink" Target="#TM_1190" /></Relationships>
</file>

<file path=xl/drawings/_rels/drawing16.xml.rels><?xml version="1.0" encoding="UTF-8" standalone="yes"?><Relationships xmlns="http://schemas.openxmlformats.org/package/2006/relationships"><Relationship Id="rId1" Type="http://schemas.openxmlformats.org/officeDocument/2006/relationships/hyperlink" Target="#TM_1200" /></Relationships>
</file>

<file path=xl/drawings/_rels/drawing17.xml.rels><?xml version="1.0" encoding="UTF-8" standalone="yes"?><Relationships xmlns="http://schemas.openxmlformats.org/package/2006/relationships"><Relationship Id="rId1" Type="http://schemas.openxmlformats.org/officeDocument/2006/relationships/hyperlink" Target="#TM_1210" /></Relationships>
</file>

<file path=xl/drawings/_rels/drawing18.xml.rels><?xml version="1.0" encoding="UTF-8" standalone="yes"?><Relationships xmlns="http://schemas.openxmlformats.org/package/2006/relationships"><Relationship Id="rId1" Type="http://schemas.openxmlformats.org/officeDocument/2006/relationships/hyperlink" Target="#TM_1210.1" /></Relationships>
</file>

<file path=xl/drawings/_rels/drawing19.xml.rels><?xml version="1.0" encoding="UTF-8" standalone="yes"?><Relationships xmlns="http://schemas.openxmlformats.org/package/2006/relationships"><Relationship Id="rId1" Type="http://schemas.openxmlformats.org/officeDocument/2006/relationships/hyperlink" Target="#TM_1210.2" /></Relationships>
</file>

<file path=xl/drawings/_rels/drawing20.xml.rels><?xml version="1.0" encoding="UTF-8" standalone="yes"?><Relationships xmlns="http://schemas.openxmlformats.org/package/2006/relationships"><Relationship Id="rId1" Type="http://schemas.openxmlformats.org/officeDocument/2006/relationships/hyperlink" Target="#TM_1240" /></Relationships>
</file>

<file path=xl/drawings/_rels/drawing21.xml.rels><?xml version="1.0" encoding="UTF-8" standalone="yes"?><Relationships xmlns="http://schemas.openxmlformats.org/package/2006/relationships"><Relationship Id="rId1" Type="http://schemas.openxmlformats.org/officeDocument/2006/relationships/hyperlink" Target="#TM_1240.1" /></Relationships>
</file>

<file path=xl/drawings/_rels/drawing22.xml.rels><?xml version="1.0" encoding="UTF-8" standalone="yes"?><Relationships xmlns="http://schemas.openxmlformats.org/package/2006/relationships"><Relationship Id="rId1" Type="http://schemas.openxmlformats.org/officeDocument/2006/relationships/hyperlink" Target="#TM_1250" /></Relationships>
</file>

<file path=xl/drawings/_rels/drawing23.xml.rels><?xml version="1.0" encoding="UTF-8" standalone="yes"?><Relationships xmlns="http://schemas.openxmlformats.org/package/2006/relationships"><Relationship Id="rId1" Type="http://schemas.openxmlformats.org/officeDocument/2006/relationships/hyperlink" Target="#TM_1250.1" /></Relationships>
</file>

<file path=xl/drawings/_rels/drawing24.xml.rels><?xml version="1.0" encoding="UTF-8" standalone="yes"?><Relationships xmlns="http://schemas.openxmlformats.org/package/2006/relationships"><Relationship Id="rId1" Type="http://schemas.openxmlformats.org/officeDocument/2006/relationships/hyperlink" Target="#TM_1260" /></Relationships>
</file>

<file path=xl/drawings/_rels/drawing25.xml.rels><?xml version="1.0" encoding="UTF-8" standalone="yes"?><Relationships xmlns="http://schemas.openxmlformats.org/package/2006/relationships"><Relationship Id="rId1" Type="http://schemas.openxmlformats.org/officeDocument/2006/relationships/hyperlink" Target="#TM_1270" /></Relationships>
</file>

<file path=xl/drawings/_rels/drawing26.xml.rels><?xml version="1.0" encoding="UTF-8" standalone="yes"?><Relationships xmlns="http://schemas.openxmlformats.org/package/2006/relationships"><Relationship Id="rId1" Type="http://schemas.openxmlformats.org/officeDocument/2006/relationships/hyperlink" Target="#TM_1280" /></Relationships>
</file>

<file path=xl/drawings/_rels/drawing27.xml.rels><?xml version="1.0" encoding="UTF-8" standalone="yes"?><Relationships xmlns="http://schemas.openxmlformats.org/package/2006/relationships"><Relationship Id="rId1" Type="http://schemas.openxmlformats.org/officeDocument/2006/relationships/hyperlink" Target="#TM_1280.1" /></Relationships>
</file>

<file path=xl/drawings/_rels/drawing28.xml.rels><?xml version="1.0" encoding="UTF-8" standalone="yes"?><Relationships xmlns="http://schemas.openxmlformats.org/package/2006/relationships"><Relationship Id="rId1" Type="http://schemas.openxmlformats.org/officeDocument/2006/relationships/hyperlink" Target="#TM_1290" /></Relationships>
</file>

<file path=xl/drawings/_rels/drawing29.xml.rels><?xml version="1.0" encoding="UTF-8" standalone="yes"?><Relationships xmlns="http://schemas.openxmlformats.org/package/2006/relationships"><Relationship Id="rId1" Type="http://schemas.openxmlformats.org/officeDocument/2006/relationships/hyperlink" Target="#TM_1296"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0.xml.rels><?xml version="1.0" encoding="UTF-8" standalone="yes"?><Relationships xmlns="http://schemas.openxmlformats.org/package/2006/relationships"><Relationship Id="rId1" Type="http://schemas.openxmlformats.org/officeDocument/2006/relationships/hyperlink" Target="#TM_1297" /></Relationships>
</file>

<file path=xl/drawings/_rels/drawing31.xml.rels><?xml version="1.0" encoding="UTF-8" standalone="yes"?><Relationships xmlns="http://schemas.openxmlformats.org/package/2006/relationships"><Relationship Id="rId1" Type="http://schemas.openxmlformats.org/officeDocument/2006/relationships/hyperlink" Target="#TM_1297.1" /></Relationships>
</file>

<file path=xl/drawings/_rels/drawing32.xml.rels><?xml version="1.0" encoding="UTF-8" standalone="yes"?><Relationships xmlns="http://schemas.openxmlformats.org/package/2006/relationships"><Relationship Id="rId1" Type="http://schemas.openxmlformats.org/officeDocument/2006/relationships/hyperlink" Target="#TM_1298" /></Relationships>
</file>

<file path=xl/drawings/_rels/drawing33.xml.rels><?xml version="1.0" encoding="UTF-8" standalone="yes"?><Relationships xmlns="http://schemas.openxmlformats.org/package/2006/relationships"><Relationship Id="rId1" Type="http://schemas.openxmlformats.org/officeDocument/2006/relationships/hyperlink" Target="#TM_1400" /></Relationships>
</file>

<file path=xl/drawings/_rels/drawing34.xml.rels><?xml version="1.0" encoding="UTF-8" standalone="yes"?><Relationships xmlns="http://schemas.openxmlformats.org/package/2006/relationships"><Relationship Id="rId1" Type="http://schemas.openxmlformats.org/officeDocument/2006/relationships/hyperlink" Target="#TM_1410" /></Relationships>
</file>

<file path=xl/drawings/_rels/drawing35.xml.rels><?xml version="1.0" encoding="UTF-8" standalone="yes"?><Relationships xmlns="http://schemas.openxmlformats.org/package/2006/relationships"><Relationship Id="rId1" Type="http://schemas.openxmlformats.org/officeDocument/2006/relationships/hyperlink" Target="#TM_1500" /></Relationships>
</file>

<file path=xl/drawings/_rels/drawing36.xml.rels><?xml version="1.0" encoding="UTF-8" standalone="yes"?><Relationships xmlns="http://schemas.openxmlformats.org/package/2006/relationships"><Relationship Id="rId1" Type="http://schemas.openxmlformats.org/officeDocument/2006/relationships/hyperlink" Target="#TM_1610" /></Relationships>
</file>

<file path=xl/drawings/_rels/drawing37.xml.rels><?xml version="1.0" encoding="UTF-8" standalone="yes"?><Relationships xmlns="http://schemas.openxmlformats.org/package/2006/relationships"><Relationship Id="rId1" Type="http://schemas.openxmlformats.org/officeDocument/2006/relationships/hyperlink" Target="#TM_1610.1" /></Relationships>
</file>

<file path=xl/drawings/_rels/drawing38.xml.rels><?xml version="1.0" encoding="UTF-8" standalone="yes"?><Relationships xmlns="http://schemas.openxmlformats.org/package/2006/relationships"><Relationship Id="rId1" Type="http://schemas.openxmlformats.org/officeDocument/2006/relationships/hyperlink" Target="#TM_1610.2" /></Relationships>
</file>

<file path=xl/drawings/_rels/drawing39.xml.rels><?xml version="1.0" encoding="UTF-8" standalone="yes"?><Relationships xmlns="http://schemas.openxmlformats.org/package/2006/relationships"><Relationship Id="rId1" Type="http://schemas.openxmlformats.org/officeDocument/2006/relationships/hyperlink" Target="#TM_1610.3" /></Relationships>
</file>

<file path=xl/drawings/_rels/drawing4.xml.rels><?xml version="1.0" encoding="UTF-8" standalone="yes"?><Relationships xmlns="http://schemas.openxmlformats.org/package/2006/relationships"><Relationship Id="rId1" Type="http://schemas.openxmlformats.org/officeDocument/2006/relationships/hyperlink" Target="#TM_100" /></Relationships>
</file>

<file path=xl/drawings/_rels/drawing40.xml.rels><?xml version="1.0" encoding="UTF-8" standalone="yes"?><Relationships xmlns="http://schemas.openxmlformats.org/package/2006/relationships"><Relationship Id="rId1" Type="http://schemas.openxmlformats.org/officeDocument/2006/relationships/hyperlink" Target="#TM_1625" /></Relationships>
</file>

<file path=xl/drawings/_rels/drawing41.xml.rels><?xml version="1.0" encoding="UTF-8" standalone="yes"?><Relationships xmlns="http://schemas.openxmlformats.org/package/2006/relationships"><Relationship Id="rId1" Type="http://schemas.openxmlformats.org/officeDocument/2006/relationships/hyperlink" Target="#TM_1630" /></Relationships>
</file>

<file path=xl/drawings/_rels/drawing42.xml.rels><?xml version="1.0" encoding="UTF-8" standalone="yes"?><Relationships xmlns="http://schemas.openxmlformats.org/package/2006/relationships"><Relationship Id="rId1" Type="http://schemas.openxmlformats.org/officeDocument/2006/relationships/hyperlink" Target="#TM_1635" /></Relationships>
</file>

<file path=xl/drawings/_rels/drawing43.xml.rels><?xml version="1.0" encoding="UTF-8" standalone="yes"?><Relationships xmlns="http://schemas.openxmlformats.org/package/2006/relationships"><Relationship Id="rId1" Type="http://schemas.openxmlformats.org/officeDocument/2006/relationships/hyperlink" Target="#TM_1640" /></Relationships>
</file>

<file path=xl/drawings/_rels/drawing44.xml.rels><?xml version="1.0" encoding="UTF-8" standalone="yes"?><Relationships xmlns="http://schemas.openxmlformats.org/package/2006/relationships"><Relationship Id="rId1" Type="http://schemas.openxmlformats.org/officeDocument/2006/relationships/hyperlink" Target="#TM_1665" /></Relationships>
</file>

<file path=xl/drawings/_rels/drawing45.xml.rels><?xml version="1.0" encoding="UTF-8" standalone="yes"?><Relationships xmlns="http://schemas.openxmlformats.org/package/2006/relationships"><Relationship Id="rId1" Type="http://schemas.openxmlformats.org/officeDocument/2006/relationships/hyperlink" Target="#TM_2000" /></Relationships>
</file>

<file path=xl/drawings/_rels/drawing46.xml.rels><?xml version="1.0" encoding="UTF-8" standalone="yes"?><Relationships xmlns="http://schemas.openxmlformats.org/package/2006/relationships"><Relationship Id="rId1" Type="http://schemas.openxmlformats.org/officeDocument/2006/relationships/hyperlink" Target="#TM_2000.1" /></Relationships>
</file>

<file path=xl/drawings/_rels/drawing47.xml.rels><?xml version="1.0" encoding="UTF-8" standalone="yes"?><Relationships xmlns="http://schemas.openxmlformats.org/package/2006/relationships"><Relationship Id="rId1" Type="http://schemas.openxmlformats.org/officeDocument/2006/relationships/hyperlink" Target="#TM_2000.2" /></Relationships>
</file>

<file path=xl/drawings/_rels/drawing48.xml.rels><?xml version="1.0" encoding="UTF-8" standalone="yes"?><Relationships xmlns="http://schemas.openxmlformats.org/package/2006/relationships"><Relationship Id="rId1" Type="http://schemas.openxmlformats.org/officeDocument/2006/relationships/hyperlink" Target="#TM_2000.3" /></Relationships>
</file>

<file path=xl/drawings/_rels/drawing49.xml.rels><?xml version="1.0" encoding="UTF-8" standalone="yes"?><Relationships xmlns="http://schemas.openxmlformats.org/package/2006/relationships"><Relationship Id="rId1" Type="http://schemas.openxmlformats.org/officeDocument/2006/relationships/hyperlink" Target="#TM_2100" /></Relationships>
</file>

<file path=xl/drawings/_rels/drawing5.xml.rels><?xml version="1.0" encoding="UTF-8" standalone="yes"?><Relationships xmlns="http://schemas.openxmlformats.org/package/2006/relationships"><Relationship Id="rId1" Type="http://schemas.openxmlformats.org/officeDocument/2006/relationships/hyperlink" Target="#TM_300" /></Relationships>
</file>

<file path=xl/drawings/_rels/drawing50.xml.rels><?xml version="1.0" encoding="UTF-8" standalone="yes"?><Relationships xmlns="http://schemas.openxmlformats.org/package/2006/relationships"><Relationship Id="rId1" Type="http://schemas.openxmlformats.org/officeDocument/2006/relationships/hyperlink" Target="#TM_2110" /></Relationships>
</file>

<file path=xl/drawings/_rels/drawing51.xml.rels><?xml version="1.0" encoding="UTF-8" standalone="yes"?><Relationships xmlns="http://schemas.openxmlformats.org/package/2006/relationships"><Relationship Id="rId1" Type="http://schemas.openxmlformats.org/officeDocument/2006/relationships/hyperlink" Target="#TM_2345" /></Relationships>
</file>

<file path=xl/drawings/_rels/drawing52.xml.rels><?xml version="1.0" encoding="UTF-8" standalone="yes"?><Relationships xmlns="http://schemas.openxmlformats.org/package/2006/relationships"><Relationship Id="rId1" Type="http://schemas.openxmlformats.org/officeDocument/2006/relationships/hyperlink" Target="#TM_2400" /></Relationships>
</file>

<file path=xl/drawings/_rels/drawing53.xml.rels><?xml version="1.0" encoding="UTF-8" standalone="yes"?><Relationships xmlns="http://schemas.openxmlformats.org/package/2006/relationships"><Relationship Id="rId1" Type="http://schemas.openxmlformats.org/officeDocument/2006/relationships/hyperlink" Target="#TM_2680" /></Relationships>
</file>

<file path=xl/drawings/_rels/drawing54.xml.rels><?xml version="1.0" encoding="UTF-8" standalone="yes"?><Relationships xmlns="http://schemas.openxmlformats.org/package/2006/relationships"><Relationship Id="rId1" Type="http://schemas.openxmlformats.org/officeDocument/2006/relationships/hyperlink" Target="#TM_2680.1" /></Relationships>
</file>

<file path=xl/drawings/_rels/drawing55.xml.rels><?xml version="1.0" encoding="UTF-8" standalone="yes"?><Relationships xmlns="http://schemas.openxmlformats.org/package/2006/relationships"><Relationship Id="rId1" Type="http://schemas.openxmlformats.org/officeDocument/2006/relationships/hyperlink" Target="#TM_2680.2" /></Relationships>
</file>

<file path=xl/drawings/_rels/drawing56.xml.rels><?xml version="1.0" encoding="UTF-8" standalone="yes"?><Relationships xmlns="http://schemas.openxmlformats.org/package/2006/relationships"><Relationship Id="rId1" Type="http://schemas.openxmlformats.org/officeDocument/2006/relationships/hyperlink" Target="#TM_3510" /></Relationships>
</file>

<file path=xl/drawings/_rels/drawing57.xml.rels><?xml version="1.0" encoding="UTF-8" standalone="yes"?><Relationships xmlns="http://schemas.openxmlformats.org/package/2006/relationships"><Relationship Id="rId1" Type="http://schemas.openxmlformats.org/officeDocument/2006/relationships/hyperlink" Target="#TM_3765" /></Relationships>
</file>

<file path=xl/drawings/_rels/drawing58.xml.rels><?xml version="1.0" encoding="UTF-8" standalone="yes"?><Relationships xmlns="http://schemas.openxmlformats.org/package/2006/relationships"><Relationship Id="rId1" Type="http://schemas.openxmlformats.org/officeDocument/2006/relationships/hyperlink" Target="#TM_4010" /></Relationships>
</file>

<file path=xl/drawings/_rels/drawing59.xml.rels><?xml version="1.0" encoding="UTF-8" standalone="yes"?><Relationships xmlns="http://schemas.openxmlformats.org/package/2006/relationships"><Relationship Id="rId1" Type="http://schemas.openxmlformats.org/officeDocument/2006/relationships/hyperlink" Target="#TM_4045" /></Relationships>
</file>

<file path=xl/drawings/_rels/drawing6.xml.rels><?xml version="1.0" encoding="UTF-8" standalone="yes"?><Relationships xmlns="http://schemas.openxmlformats.org/package/2006/relationships"><Relationship Id="rId1" Type="http://schemas.openxmlformats.org/officeDocument/2006/relationships/hyperlink" Target="#TM_400" /></Relationships>
</file>

<file path=xl/drawings/_rels/drawing60.xml.rels><?xml version="1.0" encoding="UTF-8" standalone="yes"?><Relationships xmlns="http://schemas.openxmlformats.org/package/2006/relationships"><Relationship Id="rId1" Type="http://schemas.openxmlformats.org/officeDocument/2006/relationships/hyperlink" Target="#TM_4050" /></Relationships>
</file>

<file path=xl/drawings/_rels/drawing61.xml.rels><?xml version="1.0" encoding="UTF-8" standalone="yes"?><Relationships xmlns="http://schemas.openxmlformats.org/package/2006/relationships"><Relationship Id="rId1" Type="http://schemas.openxmlformats.org/officeDocument/2006/relationships/hyperlink" Target="#TM_4060" /></Relationships>
</file>

<file path=xl/drawings/_rels/drawing62.xml.rels><?xml version="1.0" encoding="UTF-8" standalone="yes"?><Relationships xmlns="http://schemas.openxmlformats.org/package/2006/relationships"><Relationship Id="rId1" Type="http://schemas.openxmlformats.org/officeDocument/2006/relationships/hyperlink" Target="#TM_4070" /></Relationships>
</file>

<file path=xl/drawings/_rels/drawing63.xml.rels><?xml version="1.0" encoding="UTF-8" standalone="yes"?><Relationships xmlns="http://schemas.openxmlformats.org/package/2006/relationships"><Relationship Id="rId1" Type="http://schemas.openxmlformats.org/officeDocument/2006/relationships/hyperlink" Target="#TM_4080" /></Relationships>
</file>

<file path=xl/drawings/_rels/drawing64.xml.rels><?xml version="1.0" encoding="UTF-8" standalone="yes"?><Relationships xmlns="http://schemas.openxmlformats.org/package/2006/relationships"><Relationship Id="rId1" Type="http://schemas.openxmlformats.org/officeDocument/2006/relationships/hyperlink" Target="#TM_4090" /></Relationships>
</file>

<file path=xl/drawings/_rels/drawing65.xml.rels><?xml version="1.0" encoding="UTF-8" standalone="yes"?><Relationships xmlns="http://schemas.openxmlformats.org/package/2006/relationships"><Relationship Id="rId1" Type="http://schemas.openxmlformats.org/officeDocument/2006/relationships/hyperlink" Target="#TM_4095" /></Relationships>
</file>

<file path=xl/drawings/_rels/drawing66.xml.rels><?xml version="1.0" encoding="UTF-8" standalone="yes"?><Relationships xmlns="http://schemas.openxmlformats.org/package/2006/relationships"><Relationship Id="rId1" Type="http://schemas.openxmlformats.org/officeDocument/2006/relationships/hyperlink" Target="#TM_4095" /></Relationships>
</file>

<file path=xl/drawings/_rels/drawing7.xml.rels><?xml version="1.0" encoding="UTF-8" standalone="yes"?><Relationships xmlns="http://schemas.openxmlformats.org/package/2006/relationships"><Relationship Id="rId1" Type="http://schemas.openxmlformats.org/officeDocument/2006/relationships/hyperlink" Target="#TM_500" /></Relationships>
</file>

<file path=xl/drawings/_rels/drawing8.xml.rels><?xml version="1.0" encoding="UTF-8" standalone="yes"?><Relationships xmlns="http://schemas.openxmlformats.org/package/2006/relationships"><Relationship Id="rId1" Type="http://schemas.openxmlformats.org/officeDocument/2006/relationships/hyperlink" Target="#TM_100" /><Relationship Id="rId2" Type="http://schemas.openxmlformats.org/officeDocument/2006/relationships/hyperlink" Target="#'T des M - T of C'!A11" /></Relationships>
</file>

<file path=xl/drawings/_rels/drawing9.xml.rels><?xml version="1.0" encoding="UTF-8" standalone="yes"?><Relationships xmlns="http://schemas.openxmlformats.org/package/2006/relationships"><Relationship Id="rId1" Type="http://schemas.openxmlformats.org/officeDocument/2006/relationships/hyperlink" Target="#TM_1000"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47628</xdr:colOff>
      <xdr:row>0</xdr:row>
      <xdr:rowOff>35718</xdr:rowOff>
    </xdr:from>
    <xdr:to>
      <xdr:col>5</xdr:col>
      <xdr:colOff>96417</xdr:colOff>
      <xdr:row>0</xdr:row>
      <xdr:rowOff>950118</xdr:rowOff>
    </xdr:to>
    <xdr:pic>
      <xdr:nvPicPr>
        <xdr:cNvPr id="2" name="Image 1" descr="http://intranet.lautorite.qc.ca/documents/relations-publiques/amf-couleur-petit.jpg"/>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 y="38100"/>
          <a:ext cx="1762125" cy="914400"/>
        </a:xfrm>
        <a:prstGeom prst="rect"/>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5</xdr:col>
          <xdr:colOff>85725</xdr:colOff>
          <xdr:row>25</xdr:row>
          <xdr:rowOff>104775</xdr:rowOff>
        </xdr:from>
        <xdr:to>
          <xdr:col>5</xdr:col>
          <xdr:colOff>247650</xdr:colOff>
          <xdr:row>25</xdr:row>
          <xdr:rowOff>285750</xdr:rowOff>
        </xdr:to>
        <xdr:sp fLocksText="0">
          <xdr:nvSpPr>
            <xdr:cNvPr id="1027" name="Check Box 3" hidden="1">
              <a:extLst>
                <a:ext uri="{63B3BB69-23CF-44E3-9099-C40C66FF867C}">
                  <a14:compatExt spid="_x0000_s1027"/>
                </a:ext>
              </a:extLst>
            </xdr:cNvPr>
            <xdr:cNvSpPr>
              <a:spLocks noRot="1"/>
            </xdr:cNvSpPr>
          </xdr:nvSpPr>
          <xdr:spPr>
            <a:xfrm>
              <a:off x="1800225" y="7600950"/>
              <a:ext cx="161925" cy="180975"/>
            </a:xfrm>
            <a:prstGeom prst="rect"/>
            <a:solidFill>
              <a:srgbClr val="C5D9F1"/>
            </a:solidFill>
            <a:ln>
              <a:noFill/>
            </a:ln>
          </xdr:spPr>
          <xdr:txBody>
            <a:bodyPr lIns="18288" tIns="0" rIns="0" bIns="0" vertOverflow="clip" wrap="square" anchor="ctr" upright="1"/>
            <a:p>
              <a:pPr algn="l"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27</xdr:row>
          <xdr:rowOff>133350</xdr:rowOff>
        </xdr:from>
        <xdr:to>
          <xdr:col>5</xdr:col>
          <xdr:colOff>257175</xdr:colOff>
          <xdr:row>27</xdr:row>
          <xdr:rowOff>314325</xdr:rowOff>
        </xdr:to>
        <xdr:sp fLocksText="0">
          <xdr:nvSpPr>
            <xdr:cNvPr id="1031" name="Check Box 7" hidden="1">
              <a:extLst>
                <a:ext uri="{63B3BB69-23CF-44E3-9099-C40C66FF867C}">
                  <a14:compatExt spid="_x0000_s1031"/>
                </a:ext>
              </a:extLst>
            </xdr:cNvPr>
            <xdr:cNvSpPr>
              <a:spLocks noRot="1"/>
            </xdr:cNvSpPr>
          </xdr:nvSpPr>
          <xdr:spPr>
            <a:xfrm>
              <a:off x="1809750" y="8201025"/>
              <a:ext cx="161925" cy="180975"/>
            </a:xfrm>
            <a:prstGeom prst="rect"/>
            <a:solidFill>
              <a:srgbClr val="C5D9F1"/>
            </a:solidFill>
            <a:ln>
              <a:noFill/>
            </a:ln>
          </xdr:spPr>
          <xdr:txBody>
            <a:bodyPr lIns="18288" tIns="0" rIns="0" bIns="0" vertOverflow="clip" wrap="square" anchor="ctr" upright="1"/>
            <a:p>
              <a:pPr algn="l"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29</xdr:row>
          <xdr:rowOff>142875</xdr:rowOff>
        </xdr:from>
        <xdr:to>
          <xdr:col>5</xdr:col>
          <xdr:colOff>219075</xdr:colOff>
          <xdr:row>29</xdr:row>
          <xdr:rowOff>333375</xdr:rowOff>
        </xdr:to>
        <xdr:sp fLocksText="0">
          <xdr:nvSpPr>
            <xdr:cNvPr id="1033" name="Check Box 9" hidden="1">
              <a:extLst>
                <a:ext uri="{63B3BB69-23CF-44E3-9099-C40C66FF867C}">
                  <a14:compatExt spid="_x0000_s1033"/>
                </a:ext>
              </a:extLst>
            </xdr:cNvPr>
            <xdr:cNvSpPr>
              <a:spLocks noRot="1"/>
            </xdr:cNvSpPr>
          </xdr:nvSpPr>
          <xdr:spPr>
            <a:xfrm>
              <a:off x="1771650" y="8782050"/>
              <a:ext cx="161925" cy="190500"/>
            </a:xfrm>
            <a:prstGeom prst="rect"/>
            <a:solidFill>
              <a:srgbClr val="C5D9F1"/>
            </a:solidFill>
            <a:ln>
              <a:noFill/>
            </a:ln>
          </xdr:spPr>
          <xdr:txBody>
            <a:bodyPr lIns="18288" tIns="0" rIns="0" bIns="0" vertOverflow="clip" wrap="square" anchor="ctr" upright="1"/>
            <a:p>
              <a:pPr algn="l"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25</xdr:row>
          <xdr:rowOff>85725</xdr:rowOff>
        </xdr:from>
        <xdr:to>
          <xdr:col>9</xdr:col>
          <xdr:colOff>219075</xdr:colOff>
          <xdr:row>25</xdr:row>
          <xdr:rowOff>266700</xdr:rowOff>
        </xdr:to>
        <xdr:sp fLocksText="0">
          <xdr:nvSpPr>
            <xdr:cNvPr id="1036" name="Check Box 12" hidden="1">
              <a:extLst>
                <a:ext uri="{63B3BB69-23CF-44E3-9099-C40C66FF867C}">
                  <a14:compatExt spid="_x0000_s1036"/>
                </a:ext>
              </a:extLst>
            </xdr:cNvPr>
            <xdr:cNvSpPr>
              <a:spLocks noRot="1"/>
            </xdr:cNvSpPr>
          </xdr:nvSpPr>
          <xdr:spPr>
            <a:xfrm>
              <a:off x="3800475" y="7581900"/>
              <a:ext cx="152400" cy="180975"/>
            </a:xfrm>
            <a:prstGeom prst="rect"/>
            <a:solidFill>
              <a:srgbClr val="C5D9F1"/>
            </a:solidFill>
            <a:ln>
              <a:noFill/>
            </a:ln>
          </xdr:spPr>
          <xdr:txBody>
            <a:bodyPr lIns="18288" tIns="0" rIns="0" bIns="0" vertOverflow="clip" wrap="square" anchor="ctr" upright="1"/>
            <a:p>
              <a:pPr algn="l"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27</xdr:row>
          <xdr:rowOff>123825</xdr:rowOff>
        </xdr:from>
        <xdr:to>
          <xdr:col>9</xdr:col>
          <xdr:colOff>219075</xdr:colOff>
          <xdr:row>27</xdr:row>
          <xdr:rowOff>304800</xdr:rowOff>
        </xdr:to>
        <xdr:sp fLocksText="0">
          <xdr:nvSpPr>
            <xdr:cNvPr id="1044" name="Check Box 20" hidden="1">
              <a:extLst>
                <a:ext uri="{63B3BB69-23CF-44E3-9099-C40C66FF867C}">
                  <a14:compatExt spid="_x0000_s1044"/>
                </a:ext>
              </a:extLst>
            </xdr:cNvPr>
            <xdr:cNvSpPr>
              <a:spLocks noRot="1"/>
            </xdr:cNvSpPr>
          </xdr:nvSpPr>
          <xdr:spPr>
            <a:xfrm>
              <a:off x="3800475" y="8191500"/>
              <a:ext cx="152400" cy="180975"/>
            </a:xfrm>
            <a:prstGeom prst="rect"/>
            <a:solidFill>
              <a:srgbClr val="C5D9F1"/>
            </a:solidFill>
            <a:ln>
              <a:noFill/>
            </a:ln>
          </xdr:spPr>
          <xdr:txBody>
            <a:bodyPr lIns="18288" tIns="0" rIns="0" bIns="0" vertOverflow="clip" wrap="square" anchor="ctr" upright="1"/>
            <a:p>
              <a:pPr algn="l"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29</xdr:row>
          <xdr:rowOff>142875</xdr:rowOff>
        </xdr:from>
        <xdr:to>
          <xdr:col>9</xdr:col>
          <xdr:colOff>228600</xdr:colOff>
          <xdr:row>29</xdr:row>
          <xdr:rowOff>323850</xdr:rowOff>
        </xdr:to>
        <xdr:sp fLocksText="0">
          <xdr:nvSpPr>
            <xdr:cNvPr id="1045" name="Check Box 21" hidden="1">
              <a:extLst>
                <a:ext uri="{63B3BB69-23CF-44E3-9099-C40C66FF867C}">
                  <a14:compatExt spid="_x0000_s1045"/>
                </a:ext>
              </a:extLst>
            </xdr:cNvPr>
            <xdr:cNvSpPr>
              <a:spLocks noRot="1"/>
            </xdr:cNvSpPr>
          </xdr:nvSpPr>
          <xdr:spPr>
            <a:xfrm>
              <a:off x="3810000" y="8782050"/>
              <a:ext cx="152400" cy="180975"/>
            </a:xfrm>
            <a:prstGeom prst="rect"/>
            <a:solidFill>
              <a:srgbClr val="C5D9F1"/>
            </a:solidFill>
            <a:ln>
              <a:noFill/>
            </a:ln>
          </xdr:spPr>
          <xdr:txBody>
            <a:bodyPr lIns="18288" tIns="0" rIns="0" bIns="0" vertOverflow="clip" wrap="square" anchor="ctr" upright="1"/>
            <a:p>
              <a:pPr algn="l"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29</xdr:row>
          <xdr:rowOff>133350</xdr:rowOff>
        </xdr:from>
        <xdr:to>
          <xdr:col>13</xdr:col>
          <xdr:colOff>228600</xdr:colOff>
          <xdr:row>29</xdr:row>
          <xdr:rowOff>314325</xdr:rowOff>
        </xdr:to>
        <xdr:sp fLocksText="0">
          <xdr:nvSpPr>
            <xdr:cNvPr id="1046" name="Check Box 22" hidden="1">
              <a:extLst>
                <a:ext uri="{63B3BB69-23CF-44E3-9099-C40C66FF867C}">
                  <a14:compatExt spid="_x0000_s1046"/>
                </a:ext>
              </a:extLst>
            </xdr:cNvPr>
            <xdr:cNvSpPr>
              <a:spLocks noRot="1"/>
            </xdr:cNvSpPr>
          </xdr:nvSpPr>
          <xdr:spPr>
            <a:xfrm>
              <a:off x="5781675" y="8772525"/>
              <a:ext cx="171450" cy="180975"/>
            </a:xfrm>
            <a:prstGeom prst="rect"/>
            <a:solidFill>
              <a:srgbClr val="C5D9F1"/>
            </a:solidFill>
            <a:ln>
              <a:noFill/>
            </a:ln>
          </xdr:spPr>
          <xdr:txBody>
            <a:bodyPr lIns="18288" tIns="0" rIns="0" bIns="0" vertOverflow="clip" wrap="square" anchor="ctr" upright="1"/>
            <a:p>
              <a:pPr algn="l"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27</xdr:row>
          <xdr:rowOff>142875</xdr:rowOff>
        </xdr:from>
        <xdr:to>
          <xdr:col>13</xdr:col>
          <xdr:colOff>238125</xdr:colOff>
          <xdr:row>27</xdr:row>
          <xdr:rowOff>323850</xdr:rowOff>
        </xdr:to>
        <xdr:sp fLocksText="0">
          <xdr:nvSpPr>
            <xdr:cNvPr id="1047" name="Check Box 23" hidden="1">
              <a:extLst>
                <a:ext uri="{63B3BB69-23CF-44E3-9099-C40C66FF867C}">
                  <a14:compatExt spid="_x0000_s1047"/>
                </a:ext>
              </a:extLst>
            </xdr:cNvPr>
            <xdr:cNvSpPr>
              <a:spLocks noRot="1"/>
            </xdr:cNvSpPr>
          </xdr:nvSpPr>
          <xdr:spPr>
            <a:xfrm>
              <a:off x="5791200" y="8210550"/>
              <a:ext cx="171450" cy="180975"/>
            </a:xfrm>
            <a:prstGeom prst="rect"/>
            <a:solidFill>
              <a:srgbClr val="C5D9F1"/>
            </a:solidFill>
            <a:ln>
              <a:noFill/>
            </a:ln>
          </xdr:spPr>
          <xdr:txBody>
            <a:bodyPr lIns="18288" tIns="0" rIns="0" bIns="0" vertOverflow="clip" wrap="square" anchor="ctr" upright="1"/>
            <a:p>
              <a:pPr algn="l"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25</xdr:row>
          <xdr:rowOff>133350</xdr:rowOff>
        </xdr:from>
        <xdr:to>
          <xdr:col>13</xdr:col>
          <xdr:colOff>238125</xdr:colOff>
          <xdr:row>25</xdr:row>
          <xdr:rowOff>314325</xdr:rowOff>
        </xdr:to>
        <xdr:sp fLocksText="0">
          <xdr:nvSpPr>
            <xdr:cNvPr id="1048" name="Check Box 24" hidden="1">
              <a:extLst>
                <a:ext uri="{63B3BB69-23CF-44E3-9099-C40C66FF867C}">
                  <a14:compatExt spid="_x0000_s1048"/>
                </a:ext>
              </a:extLst>
            </xdr:cNvPr>
            <xdr:cNvSpPr>
              <a:spLocks noRot="1"/>
            </xdr:cNvSpPr>
          </xdr:nvSpPr>
          <xdr:spPr>
            <a:xfrm>
              <a:off x="5791200" y="7629525"/>
              <a:ext cx="171450" cy="180975"/>
            </a:xfrm>
            <a:prstGeom prst="rect"/>
            <a:solidFill>
              <a:srgbClr val="C5D9F1"/>
            </a:solidFill>
            <a:ln>
              <a:noFill/>
            </a:ln>
          </xdr:spPr>
          <xdr:txBody>
            <a:bodyPr lIns="18288" tIns="0" rIns="0" bIns="0" vertOverflow="clip" wrap="square" anchor="ctr" upright="1"/>
            <a:p>
              <a:pPr algn="l"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25</xdr:row>
          <xdr:rowOff>123825</xdr:rowOff>
        </xdr:from>
        <xdr:to>
          <xdr:col>17</xdr:col>
          <xdr:colOff>228600</xdr:colOff>
          <xdr:row>25</xdr:row>
          <xdr:rowOff>304800</xdr:rowOff>
        </xdr:to>
        <xdr:sp fLocksText="0">
          <xdr:nvSpPr>
            <xdr:cNvPr id="1049" name="Check Box 25" hidden="1">
              <a:extLst>
                <a:ext uri="{63B3BB69-23CF-44E3-9099-C40C66FF867C}">
                  <a14:compatExt spid="_x0000_s1049"/>
                </a:ext>
              </a:extLst>
            </xdr:cNvPr>
            <xdr:cNvSpPr>
              <a:spLocks noRot="1"/>
            </xdr:cNvSpPr>
          </xdr:nvSpPr>
          <xdr:spPr>
            <a:xfrm>
              <a:off x="7372350" y="7620000"/>
              <a:ext cx="161925" cy="180975"/>
            </a:xfrm>
            <a:prstGeom prst="rect"/>
            <a:solidFill>
              <a:srgbClr val="C5D9F1"/>
            </a:solidFill>
            <a:ln>
              <a:noFill/>
            </a:ln>
          </xdr:spPr>
          <xdr:txBody>
            <a:bodyPr lIns="18288" tIns="0" rIns="0" bIns="0" vertOverflow="clip" wrap="square" anchor="ctr" upright="1"/>
            <a:p>
              <a:pPr algn="l"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27</xdr:row>
          <xdr:rowOff>171450</xdr:rowOff>
        </xdr:from>
        <xdr:to>
          <xdr:col>17</xdr:col>
          <xdr:colOff>219075</xdr:colOff>
          <xdr:row>27</xdr:row>
          <xdr:rowOff>352425</xdr:rowOff>
        </xdr:to>
        <xdr:sp fLocksText="0">
          <xdr:nvSpPr>
            <xdr:cNvPr id="1050" name="Check Box 26" hidden="1">
              <a:extLst>
                <a:ext uri="{63B3BB69-23CF-44E3-9099-C40C66FF867C}">
                  <a14:compatExt spid="_x0000_s1050"/>
                </a:ext>
              </a:extLst>
            </xdr:cNvPr>
            <xdr:cNvSpPr>
              <a:spLocks noRot="1"/>
            </xdr:cNvSpPr>
          </xdr:nvSpPr>
          <xdr:spPr>
            <a:xfrm>
              <a:off x="7362825" y="8239125"/>
              <a:ext cx="161925" cy="180975"/>
            </a:xfrm>
            <a:prstGeom prst="rect"/>
            <a:solidFill>
              <a:srgbClr val="C5D9F1"/>
            </a:solidFill>
            <a:ln>
              <a:noFill/>
            </a:ln>
          </xdr:spPr>
          <xdr:txBody>
            <a:bodyPr lIns="18288" tIns="0" rIns="0" bIns="0" vertOverflow="clip" wrap="square" anchor="ctr" upright="1"/>
            <a:p>
              <a:pPr algn="l"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29</xdr:row>
          <xdr:rowOff>133350</xdr:rowOff>
        </xdr:from>
        <xdr:to>
          <xdr:col>17</xdr:col>
          <xdr:colOff>228600</xdr:colOff>
          <xdr:row>29</xdr:row>
          <xdr:rowOff>314325</xdr:rowOff>
        </xdr:to>
        <xdr:sp fLocksText="0">
          <xdr:nvSpPr>
            <xdr:cNvPr id="1051" name="Check Box 27" hidden="1">
              <a:extLst>
                <a:ext uri="{63B3BB69-23CF-44E3-9099-C40C66FF867C}">
                  <a14:compatExt spid="_x0000_s1051"/>
                </a:ext>
              </a:extLst>
            </xdr:cNvPr>
            <xdr:cNvSpPr>
              <a:spLocks noRot="1"/>
            </xdr:cNvSpPr>
          </xdr:nvSpPr>
          <xdr:spPr>
            <a:xfrm>
              <a:off x="7372350" y="8772525"/>
              <a:ext cx="161925" cy="180975"/>
            </a:xfrm>
            <a:prstGeom prst="rect"/>
            <a:solidFill>
              <a:srgbClr val="C5D9F1"/>
            </a:solidFill>
            <a:ln>
              <a:noFill/>
            </a:ln>
          </xdr:spPr>
          <xdr:txBody>
            <a:bodyPr lIns="18288" tIns="0" rIns="0" bIns="0" vertOverflow="clip" wrap="square" anchor="ctr" upright="1"/>
            <a:p>
              <a:pPr algn="l" rtl="0">
                <a:defRPr lang="en-US"/>
              </a:pPr>
              <a:endParaRPr lang="en-US"/>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685799</xdr:colOff>
      <xdr:row>5</xdr:row>
      <xdr:rowOff>171450</xdr:rowOff>
    </xdr:from>
    <xdr:to>
      <xdr:col>16</xdr:col>
      <xdr:colOff>941399</xdr:colOff>
      <xdr:row>6</xdr:row>
      <xdr:rowOff>114300</xdr:rowOff>
    </xdr:to>
    <xdr:sp macro="" fLocksText="0">
      <xdr:nvSpPr>
        <xdr:cNvPr id="2" name="Flèche gauche 3">
          <a:hlinkClick r:id="rId1" tooltip="Retour à la Table des matières\Back to Table of Contents"/>
        </xdr:cNvPr>
        <xdr:cNvSpPr/>
      </xdr:nvSpPr>
      <xdr:spPr>
        <a:xfrm>
          <a:off x="13363575" y="1524000"/>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881063</xdr:colOff>
      <xdr:row>5</xdr:row>
      <xdr:rowOff>178592</xdr:rowOff>
    </xdr:from>
    <xdr:to>
      <xdr:col>8</xdr:col>
      <xdr:colOff>1136663</xdr:colOff>
      <xdr:row>6</xdr:row>
      <xdr:rowOff>121292</xdr:rowOff>
    </xdr:to>
    <xdr:sp macro="" fLocksText="0">
      <xdr:nvSpPr>
        <xdr:cNvPr id="4" name="Flèche gauche 3">
          <a:hlinkClick r:id="rId1" tooltip="Retour à la Table des matières\Back to Table of Contents"/>
        </xdr:cNvPr>
        <xdr:cNvSpPr/>
      </xdr:nvSpPr>
      <xdr:spPr>
        <a:xfrm>
          <a:off x="10182225" y="1533525"/>
          <a:ext cx="247650"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859633</xdr:colOff>
      <xdr:row>5</xdr:row>
      <xdr:rowOff>176212</xdr:rowOff>
    </xdr:from>
    <xdr:to>
      <xdr:col>8</xdr:col>
      <xdr:colOff>1115233</xdr:colOff>
      <xdr:row>6</xdr:row>
      <xdr:rowOff>118912</xdr:rowOff>
    </xdr:to>
    <xdr:sp macro="" fLocksText="0">
      <xdr:nvSpPr>
        <xdr:cNvPr id="2" name="Flèche gauche 1">
          <a:hlinkClick r:id="rId1" tooltip="Retour à la Table des matières\Back to Table of Contents"/>
        </xdr:cNvPr>
        <xdr:cNvSpPr/>
      </xdr:nvSpPr>
      <xdr:spPr>
        <a:xfrm>
          <a:off x="10153650" y="1524000"/>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990600</xdr:colOff>
      <xdr:row>5</xdr:row>
      <xdr:rowOff>171450</xdr:rowOff>
    </xdr:from>
    <xdr:to>
      <xdr:col>14</xdr:col>
      <xdr:colOff>1246200</xdr:colOff>
      <xdr:row>6</xdr:row>
      <xdr:rowOff>114300</xdr:rowOff>
    </xdr:to>
    <xdr:sp macro="" fLocksText="0">
      <xdr:nvSpPr>
        <xdr:cNvPr id="2" name="Flèche gauche 1">
          <a:hlinkClick r:id="rId1" tooltip="Retour à la Table des matières\Back to Table of Contents"/>
        </xdr:cNvPr>
        <xdr:cNvSpPr/>
      </xdr:nvSpPr>
      <xdr:spPr>
        <a:xfrm>
          <a:off x="14468475" y="1524000"/>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twoCellAnchor>
    <xdr:from>
      <xdr:col>10</xdr:col>
      <xdr:colOff>317501</xdr:colOff>
      <xdr:row>3</xdr:row>
      <xdr:rowOff>10584</xdr:rowOff>
    </xdr:from>
    <xdr:to>
      <xdr:col>10</xdr:col>
      <xdr:colOff>536576</xdr:colOff>
      <xdr:row>3</xdr:row>
      <xdr:rowOff>220134</xdr:rowOff>
    </xdr:to>
    <xdr:sp macro="" fLocksText="0">
      <xdr:nvSpPr>
        <xdr:cNvPr id="4" name="Étoile à 5 branches 1"/>
        <xdr:cNvSpPr/>
      </xdr:nvSpPr>
      <xdr:spPr>
        <a:xfrm>
          <a:off x="10153650" y="790575"/>
          <a:ext cx="219075" cy="209550"/>
        </a:xfrm>
        <a:prstGeom prst="star5"/>
        <a:solidFill>
          <a:srgbClr val="FF99CC"/>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ctr"/>
          <a:endParaRPr lang="fr-CA" sz="1100"/>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990600</xdr:colOff>
      <xdr:row>5</xdr:row>
      <xdr:rowOff>180975</xdr:rowOff>
    </xdr:from>
    <xdr:to>
      <xdr:col>2</xdr:col>
      <xdr:colOff>1246200</xdr:colOff>
      <xdr:row>6</xdr:row>
      <xdr:rowOff>123825</xdr:rowOff>
    </xdr:to>
    <xdr:sp macro="" fLocksText="0">
      <xdr:nvSpPr>
        <xdr:cNvPr id="2" name="Flèche gauche 1">
          <a:hlinkClick r:id="rId1" tooltip="Retour à la Table des matières\Back to Table of Contents"/>
        </xdr:cNvPr>
        <xdr:cNvSpPr/>
      </xdr:nvSpPr>
      <xdr:spPr>
        <a:xfrm>
          <a:off x="5372100" y="1533525"/>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1000125</xdr:colOff>
      <xdr:row>5</xdr:row>
      <xdr:rowOff>171450</xdr:rowOff>
    </xdr:from>
    <xdr:to>
      <xdr:col>6</xdr:col>
      <xdr:colOff>1255725</xdr:colOff>
      <xdr:row>6</xdr:row>
      <xdr:rowOff>114300</xdr:rowOff>
    </xdr:to>
    <xdr:sp macro="" fLocksText="0">
      <xdr:nvSpPr>
        <xdr:cNvPr id="2" name="Flèche gauche 1">
          <a:hlinkClick r:id="rId1" tooltip="Retour à la Table des matières\Back to Table of Contents"/>
        </xdr:cNvPr>
        <xdr:cNvSpPr/>
      </xdr:nvSpPr>
      <xdr:spPr>
        <a:xfrm>
          <a:off x="8972550" y="1524000"/>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981075</xdr:colOff>
      <xdr:row>5</xdr:row>
      <xdr:rowOff>171450</xdr:rowOff>
    </xdr:from>
    <xdr:to>
      <xdr:col>10</xdr:col>
      <xdr:colOff>1236675</xdr:colOff>
      <xdr:row>6</xdr:row>
      <xdr:rowOff>114300</xdr:rowOff>
    </xdr:to>
    <xdr:sp macro="" fLocksText="0">
      <xdr:nvSpPr>
        <xdr:cNvPr id="2" name="Flèche gauche 1">
          <a:hlinkClick r:id="rId1" tooltip="Retour à la Table des matières\Back to Table of Contents"/>
        </xdr:cNvPr>
        <xdr:cNvSpPr/>
      </xdr:nvSpPr>
      <xdr:spPr>
        <a:xfrm>
          <a:off x="10544175" y="1524000"/>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425451</xdr:colOff>
      <xdr:row>4</xdr:row>
      <xdr:rowOff>84666</xdr:rowOff>
    </xdr:from>
    <xdr:to>
      <xdr:col>7</xdr:col>
      <xdr:colOff>681051</xdr:colOff>
      <xdr:row>4</xdr:row>
      <xdr:rowOff>187174</xdr:rowOff>
    </xdr:to>
    <xdr:sp macro="" fLocksText="0">
      <xdr:nvSpPr>
        <xdr:cNvPr id="3" name="Flèche gauche 2">
          <a:hlinkClick r:id="rId1" tooltip="Retour à la Table des matières\Back to Table of Contents"/>
        </xdr:cNvPr>
        <xdr:cNvSpPr/>
      </xdr:nvSpPr>
      <xdr:spPr>
        <a:xfrm>
          <a:off x="7781925" y="1152525"/>
          <a:ext cx="257175" cy="104775"/>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828675</xdr:colOff>
      <xdr:row>5</xdr:row>
      <xdr:rowOff>180975</xdr:rowOff>
    </xdr:from>
    <xdr:to>
      <xdr:col>9</xdr:col>
      <xdr:colOff>1084275</xdr:colOff>
      <xdr:row>6</xdr:row>
      <xdr:rowOff>123825</xdr:rowOff>
    </xdr:to>
    <xdr:sp macro="" fLocksText="0">
      <xdr:nvSpPr>
        <xdr:cNvPr id="3" name="Flèche gauche 2">
          <a:hlinkClick r:id="rId1" tooltip="Retour à la Table des matières\Back to Table of Contents"/>
        </xdr:cNvPr>
        <xdr:cNvSpPr/>
      </xdr:nvSpPr>
      <xdr:spPr>
        <a:xfrm>
          <a:off x="9334500" y="1533525"/>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809625</xdr:colOff>
      <xdr:row>6</xdr:row>
      <xdr:rowOff>0</xdr:rowOff>
    </xdr:from>
    <xdr:to>
      <xdr:col>4</xdr:col>
      <xdr:colOff>1065225</xdr:colOff>
      <xdr:row>6</xdr:row>
      <xdr:rowOff>133350</xdr:rowOff>
    </xdr:to>
    <xdr:sp macro="" fLocksText="0">
      <xdr:nvSpPr>
        <xdr:cNvPr id="2" name="Flèche gauche 1">
          <a:hlinkClick r:id="rId1" tooltip="Retour à la Table des matières\Back to Table of Contents"/>
        </xdr:cNvPr>
        <xdr:cNvSpPr/>
      </xdr:nvSpPr>
      <xdr:spPr>
        <a:xfrm>
          <a:off x="5934075" y="1543050"/>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81</xdr:row>
      <xdr:rowOff>180975</xdr:rowOff>
    </xdr:from>
    <xdr:to>
      <xdr:col>0</xdr:col>
      <xdr:colOff>504825</xdr:colOff>
      <xdr:row>83</xdr:row>
      <xdr:rowOff>9525</xdr:rowOff>
    </xdr:to>
    <xdr:sp macro="" fLocksText="0">
      <xdr:nvSpPr>
        <xdr:cNvPr id="2" name="Étoile à 5 branches 1"/>
        <xdr:cNvSpPr/>
      </xdr:nvSpPr>
      <xdr:spPr>
        <a:xfrm>
          <a:off x="285750" y="17459325"/>
          <a:ext cx="219075" cy="209550"/>
        </a:xfrm>
        <a:prstGeom prst="star5"/>
        <a:solidFill>
          <a:srgbClr val="FF99CC"/>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ctr"/>
          <a:endParaRPr lang="fr-CA" sz="1100"/>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990600</xdr:colOff>
      <xdr:row>5</xdr:row>
      <xdr:rowOff>161925</xdr:rowOff>
    </xdr:from>
    <xdr:to>
      <xdr:col>7</xdr:col>
      <xdr:colOff>1246200</xdr:colOff>
      <xdr:row>6</xdr:row>
      <xdr:rowOff>104775</xdr:rowOff>
    </xdr:to>
    <xdr:sp macro="" fLocksText="0">
      <xdr:nvSpPr>
        <xdr:cNvPr id="4" name="Flèche gauche 3">
          <a:hlinkClick r:id="rId1" tooltip="Retour à la Table des matières\Back to Table of Contents"/>
        </xdr:cNvPr>
        <xdr:cNvSpPr/>
      </xdr:nvSpPr>
      <xdr:spPr>
        <a:xfrm>
          <a:off x="8201025" y="1514475"/>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1085850</xdr:colOff>
      <xdr:row>5</xdr:row>
      <xdr:rowOff>180975</xdr:rowOff>
    </xdr:from>
    <xdr:to>
      <xdr:col>3</xdr:col>
      <xdr:colOff>1341450</xdr:colOff>
      <xdr:row>6</xdr:row>
      <xdr:rowOff>123825</xdr:rowOff>
    </xdr:to>
    <xdr:sp macro="" fLocksText="0">
      <xdr:nvSpPr>
        <xdr:cNvPr id="2" name="Flèche gauche 1">
          <a:hlinkClick r:id="rId1" tooltip="Retour à la Table des matières\Back to Table of Contents"/>
        </xdr:cNvPr>
        <xdr:cNvSpPr/>
      </xdr:nvSpPr>
      <xdr:spPr>
        <a:xfrm>
          <a:off x="5810250" y="1533525"/>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895350</xdr:colOff>
      <xdr:row>5</xdr:row>
      <xdr:rowOff>152400</xdr:rowOff>
    </xdr:from>
    <xdr:to>
      <xdr:col>10</xdr:col>
      <xdr:colOff>1150950</xdr:colOff>
      <xdr:row>6</xdr:row>
      <xdr:rowOff>95250</xdr:rowOff>
    </xdr:to>
    <xdr:sp macro="" fLocksText="0">
      <xdr:nvSpPr>
        <xdr:cNvPr id="2" name="Flèche gauche 1">
          <a:hlinkClick r:id="rId1" tooltip="Retour à la Table des matières\Back to Table of Contents"/>
        </xdr:cNvPr>
        <xdr:cNvSpPr/>
      </xdr:nvSpPr>
      <xdr:spPr>
        <a:xfrm>
          <a:off x="9182100" y="1314450"/>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1085850</xdr:colOff>
      <xdr:row>5</xdr:row>
      <xdr:rowOff>180975</xdr:rowOff>
    </xdr:from>
    <xdr:to>
      <xdr:col>3</xdr:col>
      <xdr:colOff>1341450</xdr:colOff>
      <xdr:row>6</xdr:row>
      <xdr:rowOff>123825</xdr:rowOff>
    </xdr:to>
    <xdr:sp macro="" fLocksText="0">
      <xdr:nvSpPr>
        <xdr:cNvPr id="2" name="Flèche gauche 1">
          <a:hlinkClick r:id="rId1" tooltip="Retour à la Table des matières\Back to Table of Contents"/>
        </xdr:cNvPr>
        <xdr:cNvSpPr/>
      </xdr:nvSpPr>
      <xdr:spPr>
        <a:xfrm>
          <a:off x="5810250" y="1533525"/>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1085850</xdr:colOff>
      <xdr:row>5</xdr:row>
      <xdr:rowOff>171450</xdr:rowOff>
    </xdr:from>
    <xdr:to>
      <xdr:col>3</xdr:col>
      <xdr:colOff>1341450</xdr:colOff>
      <xdr:row>6</xdr:row>
      <xdr:rowOff>114300</xdr:rowOff>
    </xdr:to>
    <xdr:sp macro="" fLocksText="0">
      <xdr:nvSpPr>
        <xdr:cNvPr id="5" name="Flèche gauche 4">
          <a:hlinkClick r:id="rId1" tooltip="Retour à la Table des matières\Back to Table of Contents"/>
        </xdr:cNvPr>
        <xdr:cNvSpPr/>
      </xdr:nvSpPr>
      <xdr:spPr>
        <a:xfrm>
          <a:off x="5810250" y="1524000"/>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1085850</xdr:colOff>
      <xdr:row>5</xdr:row>
      <xdr:rowOff>180975</xdr:rowOff>
    </xdr:from>
    <xdr:to>
      <xdr:col>3</xdr:col>
      <xdr:colOff>1341450</xdr:colOff>
      <xdr:row>6</xdr:row>
      <xdr:rowOff>123825</xdr:rowOff>
    </xdr:to>
    <xdr:sp macro="" fLocksText="0">
      <xdr:nvSpPr>
        <xdr:cNvPr id="2" name="Flèche gauche 1">
          <a:hlinkClick r:id="rId1" tooltip="Retour à la Table des matières\Back to Table of Contents"/>
        </xdr:cNvPr>
        <xdr:cNvSpPr/>
      </xdr:nvSpPr>
      <xdr:spPr>
        <a:xfrm>
          <a:off x="5810250" y="1533525"/>
          <a:ext cx="257175" cy="142875"/>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981075</xdr:colOff>
      <xdr:row>5</xdr:row>
      <xdr:rowOff>152400</xdr:rowOff>
    </xdr:from>
    <xdr:to>
      <xdr:col>8</xdr:col>
      <xdr:colOff>1236675</xdr:colOff>
      <xdr:row>6</xdr:row>
      <xdr:rowOff>95250</xdr:rowOff>
    </xdr:to>
    <xdr:sp macro="" fLocksText="0">
      <xdr:nvSpPr>
        <xdr:cNvPr id="2" name="Flèche gauche 1">
          <a:hlinkClick r:id="rId1" tooltip="Retour à la Table des matières\Back to Table of Contents"/>
        </xdr:cNvPr>
        <xdr:cNvSpPr/>
      </xdr:nvSpPr>
      <xdr:spPr>
        <a:xfrm>
          <a:off x="8905875" y="1504950"/>
          <a:ext cx="257175" cy="142875"/>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1085850</xdr:colOff>
      <xdr:row>6</xdr:row>
      <xdr:rowOff>0</xdr:rowOff>
    </xdr:from>
    <xdr:to>
      <xdr:col>3</xdr:col>
      <xdr:colOff>1341450</xdr:colOff>
      <xdr:row>6</xdr:row>
      <xdr:rowOff>133350</xdr:rowOff>
    </xdr:to>
    <xdr:sp macro="" fLocksText="0">
      <xdr:nvSpPr>
        <xdr:cNvPr id="2" name="Flèche gauche 1">
          <a:hlinkClick r:id="rId1" tooltip="Retour à la Table des matières\Back to Table of Contents"/>
        </xdr:cNvPr>
        <xdr:cNvSpPr/>
      </xdr:nvSpPr>
      <xdr:spPr>
        <a:xfrm>
          <a:off x="6305550" y="1685925"/>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990600</xdr:colOff>
      <xdr:row>5</xdr:row>
      <xdr:rowOff>266700</xdr:rowOff>
    </xdr:from>
    <xdr:to>
      <xdr:col>7</xdr:col>
      <xdr:colOff>1246200</xdr:colOff>
      <xdr:row>6</xdr:row>
      <xdr:rowOff>114300</xdr:rowOff>
    </xdr:to>
    <xdr:sp macro="" fLocksText="0">
      <xdr:nvSpPr>
        <xdr:cNvPr id="3" name="Flèche gauche 2">
          <a:hlinkClick r:id="rId1" tooltip="Retour à la Table des matières\Back to Table of Contents"/>
        </xdr:cNvPr>
        <xdr:cNvSpPr/>
      </xdr:nvSpPr>
      <xdr:spPr>
        <a:xfrm>
          <a:off x="8220075" y="1543050"/>
          <a:ext cx="257175" cy="11430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819150</xdr:colOff>
      <xdr:row>5</xdr:row>
      <xdr:rowOff>171450</xdr:rowOff>
    </xdr:from>
    <xdr:to>
      <xdr:col>5</xdr:col>
      <xdr:colOff>1074750</xdr:colOff>
      <xdr:row>6</xdr:row>
      <xdr:rowOff>114300</xdr:rowOff>
    </xdr:to>
    <xdr:sp macro="" fLocksText="0">
      <xdr:nvSpPr>
        <xdr:cNvPr id="2" name="Flèche gauche 1">
          <a:hlinkClick r:id="rId1" tooltip="Retour à la Table des matières\Back to Table of Contents"/>
        </xdr:cNvPr>
        <xdr:cNvSpPr/>
      </xdr:nvSpPr>
      <xdr:spPr>
        <a:xfrm>
          <a:off x="5715000" y="1524000"/>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0</xdr:row>
      <xdr:rowOff>28575</xdr:rowOff>
    </xdr:from>
    <xdr:ext cx="1352550" cy="657225"/>
    <xdr:pic>
      <xdr:nvPicPr>
        <xdr:cNvPr id="2" name="Image 1" descr="http://intranet.lautorite.qc.ca/documents/relations-publiques/amf-couleur-petit.jpg"/>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28575"/>
          <a:ext cx="1352550" cy="657225"/>
        </a:xfrm>
        <a:prstGeom prst="rect"/>
        <a:noFill/>
        <a:extLst>
          <a:ext uri="{909E8E84-426E-40DD-AFC4-6F175D3DCCD1}">
            <a14:hiddenFill xmlns:a14="http://schemas.microsoft.com/office/drawing/2010/main">
              <a:solidFill>
                <a:srgbClr val="FFFFFF"/>
              </a:solidFill>
            </a14:hiddenFill>
          </a:ext>
        </a:extLst>
      </xdr:spPr>
    </xdr:pic>
    <xdr:clientData/>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990600</xdr:colOff>
      <xdr:row>5</xdr:row>
      <xdr:rowOff>171450</xdr:rowOff>
    </xdr:from>
    <xdr:to>
      <xdr:col>13</xdr:col>
      <xdr:colOff>1246200</xdr:colOff>
      <xdr:row>6</xdr:row>
      <xdr:rowOff>114300</xdr:rowOff>
    </xdr:to>
    <xdr:sp macro="" fLocksText="0">
      <xdr:nvSpPr>
        <xdr:cNvPr id="2" name="Flèche gauche 1">
          <a:hlinkClick r:id="rId1" tooltip="Retour à la Table des matières\Back to Table of Contents"/>
        </xdr:cNvPr>
        <xdr:cNvSpPr/>
      </xdr:nvSpPr>
      <xdr:spPr>
        <a:xfrm>
          <a:off x="10696575" y="1524000"/>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990600</xdr:colOff>
      <xdr:row>5</xdr:row>
      <xdr:rowOff>171450</xdr:rowOff>
    </xdr:from>
    <xdr:to>
      <xdr:col>13</xdr:col>
      <xdr:colOff>1246200</xdr:colOff>
      <xdr:row>6</xdr:row>
      <xdr:rowOff>114300</xdr:rowOff>
    </xdr:to>
    <xdr:sp macro="" fLocksText="0">
      <xdr:nvSpPr>
        <xdr:cNvPr id="2" name="Flèche gauche 1">
          <a:hlinkClick r:id="rId1" tooltip="Retour à la Table des matières\Back to Table of Contents"/>
        </xdr:cNvPr>
        <xdr:cNvSpPr/>
      </xdr:nvSpPr>
      <xdr:spPr>
        <a:xfrm>
          <a:off x="10477500" y="1524000"/>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981075</xdr:colOff>
      <xdr:row>5</xdr:row>
      <xdr:rowOff>180975</xdr:rowOff>
    </xdr:from>
    <xdr:to>
      <xdr:col>18</xdr:col>
      <xdr:colOff>1236675</xdr:colOff>
      <xdr:row>6</xdr:row>
      <xdr:rowOff>123825</xdr:rowOff>
    </xdr:to>
    <xdr:sp macro="" fLocksText="0">
      <xdr:nvSpPr>
        <xdr:cNvPr id="2" name="Flèche gauche 1">
          <a:hlinkClick r:id="rId1" tooltip="Retour à la Table des matières\Back to Table of Contents"/>
        </xdr:cNvPr>
        <xdr:cNvSpPr/>
      </xdr:nvSpPr>
      <xdr:spPr>
        <a:xfrm>
          <a:off x="12249150" y="1533525"/>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990600</xdr:colOff>
      <xdr:row>5</xdr:row>
      <xdr:rowOff>190500</xdr:rowOff>
    </xdr:from>
    <xdr:to>
      <xdr:col>5</xdr:col>
      <xdr:colOff>1246200</xdr:colOff>
      <xdr:row>6</xdr:row>
      <xdr:rowOff>123825</xdr:rowOff>
    </xdr:to>
    <xdr:sp macro="" fLocksText="0">
      <xdr:nvSpPr>
        <xdr:cNvPr id="2" name="Flèche gauche 1">
          <a:hlinkClick r:id="rId1" tooltip="Retour à la Table des matières\Back to Table of Contents"/>
        </xdr:cNvPr>
        <xdr:cNvSpPr/>
      </xdr:nvSpPr>
      <xdr:spPr>
        <a:xfrm>
          <a:off x="8810625" y="1543050"/>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161925</xdr:colOff>
      <xdr:row>5</xdr:row>
      <xdr:rowOff>180975</xdr:rowOff>
    </xdr:from>
    <xdr:to>
      <xdr:col>14</xdr:col>
      <xdr:colOff>417525</xdr:colOff>
      <xdr:row>6</xdr:row>
      <xdr:rowOff>123825</xdr:rowOff>
    </xdr:to>
    <xdr:sp macro="" fLocksText="0">
      <xdr:nvSpPr>
        <xdr:cNvPr id="2" name="Flèche gauche 1">
          <a:hlinkClick r:id="rId1" tooltip="Retour à la Table des matières\Back to Table of Contents"/>
        </xdr:cNvPr>
        <xdr:cNvSpPr/>
      </xdr:nvSpPr>
      <xdr:spPr>
        <a:xfrm>
          <a:off x="10791825" y="1533525"/>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514350</xdr:colOff>
      <xdr:row>5</xdr:row>
      <xdr:rowOff>161925</xdr:rowOff>
    </xdr:from>
    <xdr:to>
      <xdr:col>11</xdr:col>
      <xdr:colOff>769950</xdr:colOff>
      <xdr:row>6</xdr:row>
      <xdr:rowOff>104775</xdr:rowOff>
    </xdr:to>
    <xdr:sp macro="" fLocksText="0">
      <xdr:nvSpPr>
        <xdr:cNvPr id="2" name="Flèche gauche 1">
          <a:hlinkClick r:id="rId1" tooltip="Retour à la Table des matières\Back to Table of Contents"/>
        </xdr:cNvPr>
        <xdr:cNvSpPr/>
      </xdr:nvSpPr>
      <xdr:spPr>
        <a:xfrm>
          <a:off x="10782300" y="1514475"/>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981075</xdr:colOff>
      <xdr:row>5</xdr:row>
      <xdr:rowOff>152400</xdr:rowOff>
    </xdr:from>
    <xdr:to>
      <xdr:col>5</xdr:col>
      <xdr:colOff>1236675</xdr:colOff>
      <xdr:row>6</xdr:row>
      <xdr:rowOff>95250</xdr:rowOff>
    </xdr:to>
    <xdr:sp macro="" fLocksText="0">
      <xdr:nvSpPr>
        <xdr:cNvPr id="4" name="Flèche gauche 3">
          <a:hlinkClick r:id="rId1" tooltip="Retour à la Table des matières\Back to Table of Contents"/>
        </xdr:cNvPr>
        <xdr:cNvSpPr/>
      </xdr:nvSpPr>
      <xdr:spPr>
        <a:xfrm>
          <a:off x="8210550" y="1504950"/>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990600</xdr:colOff>
      <xdr:row>5</xdr:row>
      <xdr:rowOff>171450</xdr:rowOff>
    </xdr:from>
    <xdr:to>
      <xdr:col>7</xdr:col>
      <xdr:colOff>1246200</xdr:colOff>
      <xdr:row>6</xdr:row>
      <xdr:rowOff>114300</xdr:rowOff>
    </xdr:to>
    <xdr:sp macro="" fLocksText="0">
      <xdr:nvSpPr>
        <xdr:cNvPr id="3" name="Flèche gauche 2">
          <a:hlinkClick r:id="rId1" tooltip="Retour à la Table des matières\Back to Table of Contents"/>
        </xdr:cNvPr>
        <xdr:cNvSpPr/>
      </xdr:nvSpPr>
      <xdr:spPr>
        <a:xfrm>
          <a:off x="9210675" y="1743075"/>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990600</xdr:colOff>
      <xdr:row>5</xdr:row>
      <xdr:rowOff>180975</xdr:rowOff>
    </xdr:from>
    <xdr:to>
      <xdr:col>6</xdr:col>
      <xdr:colOff>1246200</xdr:colOff>
      <xdr:row>6</xdr:row>
      <xdr:rowOff>123825</xdr:rowOff>
    </xdr:to>
    <xdr:sp macro="" fLocksText="0">
      <xdr:nvSpPr>
        <xdr:cNvPr id="2" name="Flèche gauche 1">
          <a:hlinkClick r:id="rId1" tooltip="Retour à la Table des matières\Back to Table of Contents"/>
        </xdr:cNvPr>
        <xdr:cNvSpPr/>
      </xdr:nvSpPr>
      <xdr:spPr>
        <a:xfrm>
          <a:off x="6743700" y="1533525"/>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990600</xdr:colOff>
      <xdr:row>5</xdr:row>
      <xdr:rowOff>161925</xdr:rowOff>
    </xdr:from>
    <xdr:to>
      <xdr:col>6</xdr:col>
      <xdr:colOff>1246200</xdr:colOff>
      <xdr:row>6</xdr:row>
      <xdr:rowOff>104775</xdr:rowOff>
    </xdr:to>
    <xdr:sp macro="" fLocksText="0">
      <xdr:nvSpPr>
        <xdr:cNvPr id="3" name="Flèche gauche 2">
          <a:hlinkClick r:id="rId1" tooltip="Retour à la Table des matières\Back to Table of Contents"/>
        </xdr:cNvPr>
        <xdr:cNvSpPr/>
      </xdr:nvSpPr>
      <xdr:spPr>
        <a:xfrm>
          <a:off x="6848475" y="1514475"/>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590550</xdr:colOff>
      <xdr:row>3</xdr:row>
      <xdr:rowOff>160866</xdr:rowOff>
    </xdr:from>
    <xdr:to>
      <xdr:col>6</xdr:col>
      <xdr:colOff>847725</xdr:colOff>
      <xdr:row>4</xdr:row>
      <xdr:rowOff>8466</xdr:rowOff>
    </xdr:to>
    <xdr:sp macro="" fLocksText="0">
      <xdr:nvSpPr>
        <xdr:cNvPr id="6" name="Flèche gauche 5">
          <a:hlinkClick r:id="rId1" tooltip="Retour à la Table des matières\Back to Table of Contents"/>
        </xdr:cNvPr>
        <xdr:cNvSpPr/>
      </xdr:nvSpPr>
      <xdr:spPr>
        <a:xfrm>
          <a:off x="7477125" y="942975"/>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971550</xdr:colOff>
      <xdr:row>5</xdr:row>
      <xdr:rowOff>161925</xdr:rowOff>
    </xdr:from>
    <xdr:to>
      <xdr:col>11</xdr:col>
      <xdr:colOff>1227150</xdr:colOff>
      <xdr:row>6</xdr:row>
      <xdr:rowOff>104775</xdr:rowOff>
    </xdr:to>
    <xdr:sp macro="" fLocksText="0">
      <xdr:nvSpPr>
        <xdr:cNvPr id="4" name="Flèche gauche 3">
          <a:hlinkClick r:id="rId1" tooltip="Retour à la Table des matières\Back to Table of Contents"/>
        </xdr:cNvPr>
        <xdr:cNvSpPr/>
      </xdr:nvSpPr>
      <xdr:spPr>
        <a:xfrm>
          <a:off x="10706100" y="1514475"/>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828675</xdr:colOff>
      <xdr:row>5</xdr:row>
      <xdr:rowOff>276225</xdr:rowOff>
    </xdr:from>
    <xdr:to>
      <xdr:col>10</xdr:col>
      <xdr:colOff>1084275</xdr:colOff>
      <xdr:row>6</xdr:row>
      <xdr:rowOff>123825</xdr:rowOff>
    </xdr:to>
    <xdr:sp macro="" fLocksText="0">
      <xdr:nvSpPr>
        <xdr:cNvPr id="2" name="Flèche gauche 1">
          <a:hlinkClick r:id="rId1" tooltip="Retour à la Table des matières\Back to Table of Contents"/>
        </xdr:cNvPr>
        <xdr:cNvSpPr/>
      </xdr:nvSpPr>
      <xdr:spPr>
        <a:xfrm>
          <a:off x="12630150" y="1552575"/>
          <a:ext cx="257175" cy="123825"/>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981075</xdr:colOff>
      <xdr:row>5</xdr:row>
      <xdr:rowOff>171450</xdr:rowOff>
    </xdr:from>
    <xdr:to>
      <xdr:col>9</xdr:col>
      <xdr:colOff>1236675</xdr:colOff>
      <xdr:row>6</xdr:row>
      <xdr:rowOff>114300</xdr:rowOff>
    </xdr:to>
    <xdr:sp macro="" fLocksText="0">
      <xdr:nvSpPr>
        <xdr:cNvPr id="5" name="Flèche gauche 4">
          <a:hlinkClick r:id="rId1" tooltip="Retour à la Table des matières\Back to Table of Contents"/>
        </xdr:cNvPr>
        <xdr:cNvSpPr/>
      </xdr:nvSpPr>
      <xdr:spPr>
        <a:xfrm>
          <a:off x="8343900" y="1533525"/>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990599</xdr:colOff>
      <xdr:row>5</xdr:row>
      <xdr:rowOff>180975</xdr:rowOff>
    </xdr:from>
    <xdr:to>
      <xdr:col>11</xdr:col>
      <xdr:colOff>1246199</xdr:colOff>
      <xdr:row>6</xdr:row>
      <xdr:rowOff>114300</xdr:rowOff>
    </xdr:to>
    <xdr:sp macro="" fLocksText="0">
      <xdr:nvSpPr>
        <xdr:cNvPr id="4" name="Flèche gauche 3">
          <a:hlinkClick r:id="rId1" tooltip="Retour à la Table des matières\Back to Table of Contents"/>
        </xdr:cNvPr>
        <xdr:cNvSpPr/>
      </xdr:nvSpPr>
      <xdr:spPr>
        <a:xfrm>
          <a:off x="10420350" y="1543050"/>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990600</xdr:colOff>
      <xdr:row>5</xdr:row>
      <xdr:rowOff>180975</xdr:rowOff>
    </xdr:from>
    <xdr:to>
      <xdr:col>2</xdr:col>
      <xdr:colOff>1246200</xdr:colOff>
      <xdr:row>6</xdr:row>
      <xdr:rowOff>123825</xdr:rowOff>
    </xdr:to>
    <xdr:sp macro="" fLocksText="0">
      <xdr:nvSpPr>
        <xdr:cNvPr id="2" name="Flèche gauche 1">
          <a:hlinkClick r:id="rId1" tooltip="Retour à la Table des matières\Back to Table of Contents"/>
        </xdr:cNvPr>
        <xdr:cNvSpPr/>
      </xdr:nvSpPr>
      <xdr:spPr>
        <a:xfrm>
          <a:off x="5372100" y="1533525"/>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981075</xdr:colOff>
      <xdr:row>5</xdr:row>
      <xdr:rowOff>161925</xdr:rowOff>
    </xdr:from>
    <xdr:to>
      <xdr:col>9</xdr:col>
      <xdr:colOff>1236675</xdr:colOff>
      <xdr:row>6</xdr:row>
      <xdr:rowOff>104775</xdr:rowOff>
    </xdr:to>
    <xdr:sp macro="" fLocksText="0">
      <xdr:nvSpPr>
        <xdr:cNvPr id="2" name="Flèche gauche 1">
          <a:hlinkClick r:id="rId1" tooltip="Retour à la Table des matières\Back to Table of Contents"/>
        </xdr:cNvPr>
        <xdr:cNvSpPr/>
      </xdr:nvSpPr>
      <xdr:spPr>
        <a:xfrm>
          <a:off x="8296275" y="1514475"/>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964406</xdr:colOff>
      <xdr:row>5</xdr:row>
      <xdr:rowOff>130968</xdr:rowOff>
    </xdr:from>
    <xdr:to>
      <xdr:col>4</xdr:col>
      <xdr:colOff>1246200</xdr:colOff>
      <xdr:row>6</xdr:row>
      <xdr:rowOff>104775</xdr:rowOff>
    </xdr:to>
    <xdr:sp macro="" fLocksText="0">
      <xdr:nvSpPr>
        <xdr:cNvPr id="2" name="Flèche gauche 1">
          <a:hlinkClick r:id="rId1" tooltip="Retour à la Table des matières\Back to Table of Contents"/>
        </xdr:cNvPr>
        <xdr:cNvSpPr/>
      </xdr:nvSpPr>
      <xdr:spPr>
        <a:xfrm>
          <a:off x="6410325" y="1485900"/>
          <a:ext cx="285750" cy="1714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971550</xdr:colOff>
      <xdr:row>5</xdr:row>
      <xdr:rowOff>161925</xdr:rowOff>
    </xdr:from>
    <xdr:to>
      <xdr:col>6</xdr:col>
      <xdr:colOff>1227150</xdr:colOff>
      <xdr:row>6</xdr:row>
      <xdr:rowOff>104775</xdr:rowOff>
    </xdr:to>
    <xdr:sp macro="" fLocksText="0">
      <xdr:nvSpPr>
        <xdr:cNvPr id="2" name="Flèche gauche 1">
          <a:hlinkClick r:id="rId1" tooltip="Retour à la Table des matières\Back to Table of Contents"/>
        </xdr:cNvPr>
        <xdr:cNvSpPr/>
      </xdr:nvSpPr>
      <xdr:spPr>
        <a:xfrm>
          <a:off x="7600950" y="1514475"/>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11</xdr:row>
      <xdr:rowOff>0</xdr:rowOff>
    </xdr:from>
    <xdr:to>
      <xdr:col>12</xdr:col>
      <xdr:colOff>0</xdr:colOff>
      <xdr:row>11</xdr:row>
      <xdr:rowOff>14825</xdr:rowOff>
    </xdr:to>
    <xdr:sp macro="">
      <xdr:nvSpPr>
        <xdr:cNvPr id="2" name="ZoneTexte 1"/>
        <xdr:cNvSpPr txBox="1"/>
      </xdr:nvSpPr>
      <xdr:spPr>
        <a:xfrm>
          <a:off x="10715625" y="2981325"/>
          <a:ext cx="0" cy="19050"/>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a:r>
            <a:rPr lang="fr-CA" sz="1100"/>
            <a:t>(d)</a:t>
          </a:r>
        </a:p>
      </xdr:txBody>
    </xdr:sp>
    <xdr:clientData/>
  </xdr:twoCellAnchor>
  <xdr:twoCellAnchor>
    <xdr:from>
      <xdr:col>11</xdr:col>
      <xdr:colOff>466725</xdr:colOff>
      <xdr:row>5</xdr:row>
      <xdr:rowOff>190500</xdr:rowOff>
    </xdr:from>
    <xdr:to>
      <xdr:col>11</xdr:col>
      <xdr:colOff>722325</xdr:colOff>
      <xdr:row>6</xdr:row>
      <xdr:rowOff>123825</xdr:rowOff>
    </xdr:to>
    <xdr:sp macro="" fLocksText="0">
      <xdr:nvSpPr>
        <xdr:cNvPr id="3" name="Flèche gauche 2">
          <a:hlinkClick r:id="rId1" tooltip="Retour à la Table des matières\Back to Table of Contents"/>
        </xdr:cNvPr>
        <xdr:cNvSpPr/>
      </xdr:nvSpPr>
      <xdr:spPr>
        <a:xfrm>
          <a:off x="10429875" y="1543050"/>
          <a:ext cx="257175" cy="123825"/>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990600</xdr:colOff>
      <xdr:row>5</xdr:row>
      <xdr:rowOff>180975</xdr:rowOff>
    </xdr:from>
    <xdr:to>
      <xdr:col>9</xdr:col>
      <xdr:colOff>1246200</xdr:colOff>
      <xdr:row>6</xdr:row>
      <xdr:rowOff>123825</xdr:rowOff>
    </xdr:to>
    <xdr:sp macro="" fLocksText="0">
      <xdr:nvSpPr>
        <xdr:cNvPr id="2" name="Flèche gauche 1">
          <a:hlinkClick r:id="rId1" tooltip="Retour à la Table des matières\Back to Table of Contents"/>
        </xdr:cNvPr>
        <xdr:cNvSpPr/>
      </xdr:nvSpPr>
      <xdr:spPr>
        <a:xfrm>
          <a:off x="10591800" y="1533525"/>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455084</xdr:colOff>
      <xdr:row>4</xdr:row>
      <xdr:rowOff>31750</xdr:rowOff>
    </xdr:from>
    <xdr:to>
      <xdr:col>6</xdr:col>
      <xdr:colOff>815976</xdr:colOff>
      <xdr:row>4</xdr:row>
      <xdr:rowOff>230717</xdr:rowOff>
    </xdr:to>
    <xdr:sp macro="" fLocksText="0">
      <xdr:nvSpPr>
        <xdr:cNvPr id="2" name="Flèche gauche 1">
          <a:hlinkClick r:id="rId1" tooltip="Retour à la Table des matières\Back to Table of Contents"/>
        </xdr:cNvPr>
        <xdr:cNvSpPr/>
      </xdr:nvSpPr>
      <xdr:spPr>
        <a:xfrm>
          <a:off x="7038975" y="1095375"/>
          <a:ext cx="361950" cy="200025"/>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990600</xdr:colOff>
      <xdr:row>5</xdr:row>
      <xdr:rowOff>161925</xdr:rowOff>
    </xdr:from>
    <xdr:to>
      <xdr:col>9</xdr:col>
      <xdr:colOff>1246200</xdr:colOff>
      <xdr:row>6</xdr:row>
      <xdr:rowOff>104775</xdr:rowOff>
    </xdr:to>
    <xdr:sp macro="" fLocksText="0">
      <xdr:nvSpPr>
        <xdr:cNvPr id="2" name="Flèche gauche 1">
          <a:hlinkClick r:id="rId1" tooltip="Retour à la Table des matières\Back to Table of Contents"/>
        </xdr:cNvPr>
        <xdr:cNvSpPr/>
      </xdr:nvSpPr>
      <xdr:spPr>
        <a:xfrm>
          <a:off x="10582275" y="1514475"/>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990600</xdr:colOff>
      <xdr:row>5</xdr:row>
      <xdr:rowOff>180975</xdr:rowOff>
    </xdr:from>
    <xdr:to>
      <xdr:col>2</xdr:col>
      <xdr:colOff>1246200</xdr:colOff>
      <xdr:row>6</xdr:row>
      <xdr:rowOff>123825</xdr:rowOff>
    </xdr:to>
    <xdr:sp macro="" fLocksText="0">
      <xdr:nvSpPr>
        <xdr:cNvPr id="2" name="Flèche gauche 1">
          <a:hlinkClick r:id="rId1" tooltip="Retour à la Table des matières\Back to Table of Contents"/>
        </xdr:cNvPr>
        <xdr:cNvSpPr/>
      </xdr:nvSpPr>
      <xdr:spPr>
        <a:xfrm>
          <a:off x="5505450" y="1533525"/>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990600</xdr:colOff>
      <xdr:row>5</xdr:row>
      <xdr:rowOff>171450</xdr:rowOff>
    </xdr:from>
    <xdr:to>
      <xdr:col>9</xdr:col>
      <xdr:colOff>1246200</xdr:colOff>
      <xdr:row>6</xdr:row>
      <xdr:rowOff>114300</xdr:rowOff>
    </xdr:to>
    <xdr:sp macro="" fLocksText="0">
      <xdr:nvSpPr>
        <xdr:cNvPr id="2" name="Flèche gauche 1">
          <a:hlinkClick r:id="rId1" tooltip="Retour à la Table des matières\Back to Table of Contents"/>
        </xdr:cNvPr>
        <xdr:cNvSpPr/>
      </xdr:nvSpPr>
      <xdr:spPr>
        <a:xfrm>
          <a:off x="10391775" y="1524000"/>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981075</xdr:colOff>
      <xdr:row>5</xdr:row>
      <xdr:rowOff>180975</xdr:rowOff>
    </xdr:from>
    <xdr:to>
      <xdr:col>4</xdr:col>
      <xdr:colOff>1236675</xdr:colOff>
      <xdr:row>6</xdr:row>
      <xdr:rowOff>123825</xdr:rowOff>
    </xdr:to>
    <xdr:sp macro="" fLocksText="0">
      <xdr:nvSpPr>
        <xdr:cNvPr id="2" name="Flèche gauche 1">
          <a:hlinkClick r:id="rId1" tooltip="Retour à la Table des matières\Back to Table of Contents"/>
        </xdr:cNvPr>
        <xdr:cNvSpPr/>
      </xdr:nvSpPr>
      <xdr:spPr>
        <a:xfrm>
          <a:off x="6505575" y="1533525"/>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5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990600</xdr:colOff>
      <xdr:row>5</xdr:row>
      <xdr:rowOff>180975</xdr:rowOff>
    </xdr:from>
    <xdr:to>
      <xdr:col>4</xdr:col>
      <xdr:colOff>1246200</xdr:colOff>
      <xdr:row>6</xdr:row>
      <xdr:rowOff>123825</xdr:rowOff>
    </xdr:to>
    <xdr:sp macro="" fLocksText="0">
      <xdr:nvSpPr>
        <xdr:cNvPr id="3" name="Flèche gauche 2">
          <a:hlinkClick r:id="rId1" tooltip="Retour à la Table des matières\Back to Table of Contents"/>
        </xdr:cNvPr>
        <xdr:cNvSpPr/>
      </xdr:nvSpPr>
      <xdr:spPr>
        <a:xfrm>
          <a:off x="7067550" y="1533525"/>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5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981075</xdr:colOff>
      <xdr:row>6</xdr:row>
      <xdr:rowOff>0</xdr:rowOff>
    </xdr:from>
    <xdr:to>
      <xdr:col>4</xdr:col>
      <xdr:colOff>1236675</xdr:colOff>
      <xdr:row>6</xdr:row>
      <xdr:rowOff>133350</xdr:rowOff>
    </xdr:to>
    <xdr:sp macro="" fLocksText="0">
      <xdr:nvSpPr>
        <xdr:cNvPr id="4" name="Flèche gauche 3">
          <a:hlinkClick r:id="rId1" tooltip="Retour à la Table des matières\Back to Table of Contents"/>
        </xdr:cNvPr>
        <xdr:cNvSpPr/>
      </xdr:nvSpPr>
      <xdr:spPr>
        <a:xfrm>
          <a:off x="7067550" y="1543050"/>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5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1266825</xdr:colOff>
      <xdr:row>6</xdr:row>
      <xdr:rowOff>0</xdr:rowOff>
    </xdr:from>
    <xdr:to>
      <xdr:col>2</xdr:col>
      <xdr:colOff>1522425</xdr:colOff>
      <xdr:row>6</xdr:row>
      <xdr:rowOff>133350</xdr:rowOff>
    </xdr:to>
    <xdr:sp macro="" fLocksText="0">
      <xdr:nvSpPr>
        <xdr:cNvPr id="2" name="Flèche gauche 1">
          <a:hlinkClick r:id="rId1" tooltip="Retour à la Table des matières\Back to Table of Contents"/>
        </xdr:cNvPr>
        <xdr:cNvSpPr/>
      </xdr:nvSpPr>
      <xdr:spPr>
        <a:xfrm>
          <a:off x="6276975" y="1543050"/>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5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990600</xdr:colOff>
      <xdr:row>5</xdr:row>
      <xdr:rowOff>180975</xdr:rowOff>
    </xdr:from>
    <xdr:to>
      <xdr:col>2</xdr:col>
      <xdr:colOff>1246200</xdr:colOff>
      <xdr:row>6</xdr:row>
      <xdr:rowOff>123825</xdr:rowOff>
    </xdr:to>
    <xdr:sp macro="" fLocksText="0">
      <xdr:nvSpPr>
        <xdr:cNvPr id="2" name="Flèche gauche 1">
          <a:hlinkClick r:id="rId1" tooltip="Retour à la Table des matières\Back to Table of Contents"/>
        </xdr:cNvPr>
        <xdr:cNvSpPr/>
      </xdr:nvSpPr>
      <xdr:spPr>
        <a:xfrm>
          <a:off x="5924550" y="1533525"/>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5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990600</xdr:colOff>
      <xdr:row>5</xdr:row>
      <xdr:rowOff>180975</xdr:rowOff>
    </xdr:from>
    <xdr:to>
      <xdr:col>3</xdr:col>
      <xdr:colOff>1246200</xdr:colOff>
      <xdr:row>6</xdr:row>
      <xdr:rowOff>123825</xdr:rowOff>
    </xdr:to>
    <xdr:sp macro="" fLocksText="0">
      <xdr:nvSpPr>
        <xdr:cNvPr id="2" name="Flèche gauche 1">
          <a:hlinkClick r:id="rId1" tooltip="Retour à la Table des matières\Back to Table of Contents"/>
        </xdr:cNvPr>
        <xdr:cNvSpPr/>
      </xdr:nvSpPr>
      <xdr:spPr>
        <a:xfrm>
          <a:off x="5905500" y="1533525"/>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5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981074</xdr:colOff>
      <xdr:row>6</xdr:row>
      <xdr:rowOff>0</xdr:rowOff>
    </xdr:from>
    <xdr:to>
      <xdr:col>7</xdr:col>
      <xdr:colOff>1236674</xdr:colOff>
      <xdr:row>6</xdr:row>
      <xdr:rowOff>133350</xdr:rowOff>
    </xdr:to>
    <xdr:sp macro="" fLocksText="0">
      <xdr:nvSpPr>
        <xdr:cNvPr id="2" name="Flèche gauche 1">
          <a:hlinkClick r:id="rId1" tooltip="Retour à la Table des matières\Back to Table of Contents"/>
        </xdr:cNvPr>
        <xdr:cNvSpPr/>
      </xdr:nvSpPr>
      <xdr:spPr>
        <a:xfrm>
          <a:off x="8915400" y="1543050"/>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590549</xdr:colOff>
      <xdr:row>5</xdr:row>
      <xdr:rowOff>21434</xdr:rowOff>
    </xdr:from>
    <xdr:to>
      <xdr:col>6</xdr:col>
      <xdr:colOff>846149</xdr:colOff>
      <xdr:row>5</xdr:row>
      <xdr:rowOff>154784</xdr:rowOff>
    </xdr:to>
    <xdr:sp macro="" fLocksText="0">
      <xdr:nvSpPr>
        <xdr:cNvPr id="2" name="Flèche gauche 1">
          <a:hlinkClick r:id="rId1" tooltip="Retour à la Table des matières\Back to Table of Contents"/>
        </xdr:cNvPr>
        <xdr:cNvSpPr/>
      </xdr:nvSpPr>
      <xdr:spPr>
        <a:xfrm>
          <a:off x="7153275" y="1371600"/>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6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683680</xdr:colOff>
      <xdr:row>5</xdr:row>
      <xdr:rowOff>180975</xdr:rowOff>
    </xdr:from>
    <xdr:to>
      <xdr:col>16</xdr:col>
      <xdr:colOff>939280</xdr:colOff>
      <xdr:row>6</xdr:row>
      <xdr:rowOff>114301</xdr:rowOff>
    </xdr:to>
    <xdr:sp macro="" fLocksText="0">
      <xdr:nvSpPr>
        <xdr:cNvPr id="2" name="Flèche gauche 1">
          <a:hlinkClick r:id="rId1" tooltip="Retour à la Table des matières\Back to Table of Contents"/>
        </xdr:cNvPr>
        <xdr:cNvSpPr/>
      </xdr:nvSpPr>
      <xdr:spPr>
        <a:xfrm>
          <a:off x="12896850" y="1533525"/>
          <a:ext cx="257175" cy="123825"/>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6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990600</xdr:colOff>
      <xdr:row>5</xdr:row>
      <xdr:rowOff>171450</xdr:rowOff>
    </xdr:from>
    <xdr:to>
      <xdr:col>8</xdr:col>
      <xdr:colOff>1246200</xdr:colOff>
      <xdr:row>6</xdr:row>
      <xdr:rowOff>114300</xdr:rowOff>
    </xdr:to>
    <xdr:sp macro="" fLocksText="0">
      <xdr:nvSpPr>
        <xdr:cNvPr id="2" name="Flèche gauche 1">
          <a:hlinkClick r:id="rId1" tooltip="Retour à la Table des matières\Back to Table of Contents"/>
        </xdr:cNvPr>
        <xdr:cNvSpPr/>
      </xdr:nvSpPr>
      <xdr:spPr>
        <a:xfrm>
          <a:off x="9029700" y="1524000"/>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6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1676399</xdr:colOff>
      <xdr:row>5</xdr:row>
      <xdr:rowOff>190500</xdr:rowOff>
    </xdr:from>
    <xdr:to>
      <xdr:col>2</xdr:col>
      <xdr:colOff>1912949</xdr:colOff>
      <xdr:row>6</xdr:row>
      <xdr:rowOff>123825</xdr:rowOff>
    </xdr:to>
    <xdr:sp macro="" fLocksText="0">
      <xdr:nvSpPr>
        <xdr:cNvPr id="2" name="Flèche gauche 1">
          <a:hlinkClick r:id="rId1" tooltip="Retour à la Table des matières\Back to Table of Contents"/>
        </xdr:cNvPr>
        <xdr:cNvSpPr/>
      </xdr:nvSpPr>
      <xdr:spPr>
        <a:xfrm>
          <a:off x="5876925" y="1543050"/>
          <a:ext cx="23812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6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990599</xdr:colOff>
      <xdr:row>6</xdr:row>
      <xdr:rowOff>0</xdr:rowOff>
    </xdr:from>
    <xdr:to>
      <xdr:col>6</xdr:col>
      <xdr:colOff>1246199</xdr:colOff>
      <xdr:row>6</xdr:row>
      <xdr:rowOff>133350</xdr:rowOff>
    </xdr:to>
    <xdr:sp macro="" fLocksText="0">
      <xdr:nvSpPr>
        <xdr:cNvPr id="2" name="Flèche gauche 1">
          <a:hlinkClick r:id="rId1" tooltip="Retour à la Table des matières\Back to Table of Contents"/>
        </xdr:cNvPr>
        <xdr:cNvSpPr/>
      </xdr:nvSpPr>
      <xdr:spPr>
        <a:xfrm>
          <a:off x="7239000" y="1543050"/>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6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990600</xdr:colOff>
      <xdr:row>5</xdr:row>
      <xdr:rowOff>171450</xdr:rowOff>
    </xdr:from>
    <xdr:to>
      <xdr:col>4</xdr:col>
      <xdr:colOff>1246200</xdr:colOff>
      <xdr:row>6</xdr:row>
      <xdr:rowOff>114300</xdr:rowOff>
    </xdr:to>
    <xdr:sp macro="" fLocksText="0">
      <xdr:nvSpPr>
        <xdr:cNvPr id="2" name="Flèche gauche 1">
          <a:hlinkClick r:id="rId1" tooltip="Retour à la Table des matières\Back to Table of Contents"/>
        </xdr:cNvPr>
        <xdr:cNvSpPr/>
      </xdr:nvSpPr>
      <xdr:spPr>
        <a:xfrm>
          <a:off x="8305800" y="1524000"/>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6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990600</xdr:colOff>
      <xdr:row>4</xdr:row>
      <xdr:rowOff>266700</xdr:rowOff>
    </xdr:from>
    <xdr:to>
      <xdr:col>2</xdr:col>
      <xdr:colOff>1246200</xdr:colOff>
      <xdr:row>5</xdr:row>
      <xdr:rowOff>114300</xdr:rowOff>
    </xdr:to>
    <xdr:sp macro="" fLocksText="0">
      <xdr:nvSpPr>
        <xdr:cNvPr id="2" name="Flèche gauche 1">
          <a:hlinkClick r:id="rId1" tooltip="Retour à la Table des matières\Back to Table of Contents"/>
        </xdr:cNvPr>
        <xdr:cNvSpPr/>
      </xdr:nvSpPr>
      <xdr:spPr>
        <a:xfrm>
          <a:off x="6724650" y="1333500"/>
          <a:ext cx="247650"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6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523875</xdr:colOff>
      <xdr:row>3</xdr:row>
      <xdr:rowOff>71437</xdr:rowOff>
    </xdr:from>
    <xdr:to>
      <xdr:col>7</xdr:col>
      <xdr:colOff>769950</xdr:colOff>
      <xdr:row>3</xdr:row>
      <xdr:rowOff>204787</xdr:rowOff>
    </xdr:to>
    <xdr:sp macro="" fLocksText="0">
      <xdr:nvSpPr>
        <xdr:cNvPr id="5" name="Flèche gauche 1">
          <a:hlinkClick r:id="rId1" tooltip="Retour à la Table des matières\Back to Table of Contents"/>
        </xdr:cNvPr>
        <xdr:cNvSpPr/>
      </xdr:nvSpPr>
      <xdr:spPr>
        <a:xfrm>
          <a:off x="10782300" y="771525"/>
          <a:ext cx="247650"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990600</xdr:colOff>
      <xdr:row>5</xdr:row>
      <xdr:rowOff>171450</xdr:rowOff>
    </xdr:from>
    <xdr:to>
      <xdr:col>13</xdr:col>
      <xdr:colOff>1246200</xdr:colOff>
      <xdr:row>6</xdr:row>
      <xdr:rowOff>114300</xdr:rowOff>
    </xdr:to>
    <xdr:sp macro="" fLocksText="0">
      <xdr:nvSpPr>
        <xdr:cNvPr id="4" name="Flèche gauche 3">
          <a:hlinkClick r:id="rId1" tooltip="Retour à la Table des matières\Back to Table of Contents"/>
        </xdr:cNvPr>
        <xdr:cNvSpPr/>
      </xdr:nvSpPr>
      <xdr:spPr>
        <a:xfrm>
          <a:off x="11753850" y="1524000"/>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590550</xdr:colOff>
      <xdr:row>3</xdr:row>
      <xdr:rowOff>86783</xdr:rowOff>
    </xdr:from>
    <xdr:to>
      <xdr:col>6</xdr:col>
      <xdr:colOff>847725</xdr:colOff>
      <xdr:row>3</xdr:row>
      <xdr:rowOff>220133</xdr:rowOff>
    </xdr:to>
    <xdr:sp macro="" fLocksText="0">
      <xdr:nvSpPr>
        <xdr:cNvPr id="2" name="Flèche gauche 5">
          <a:hlinkClick r:id="rId1" tooltip="Retour à la Table des matières\Back to Table of Contents"/>
        </xdr:cNvPr>
        <xdr:cNvSpPr/>
      </xdr:nvSpPr>
      <xdr:spPr>
        <a:xfrm>
          <a:off x="7477125" y="866775"/>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twoCellAnchor>
    <xdr:from>
      <xdr:col>6</xdr:col>
      <xdr:colOff>590550</xdr:colOff>
      <xdr:row>3</xdr:row>
      <xdr:rowOff>86783</xdr:rowOff>
    </xdr:from>
    <xdr:to>
      <xdr:col>6</xdr:col>
      <xdr:colOff>847725</xdr:colOff>
      <xdr:row>3</xdr:row>
      <xdr:rowOff>220133</xdr:rowOff>
    </xdr:to>
    <xdr:sp macro="" fLocksText="0">
      <xdr:nvSpPr>
        <xdr:cNvPr id="3" name="Flèche gauche 5">
          <a:hlinkClick r:id="rId2" tooltip="Retour à la Table des matières\Back to Table of Contents"/>
        </xdr:cNvPr>
        <xdr:cNvSpPr/>
      </xdr:nvSpPr>
      <xdr:spPr>
        <a:xfrm>
          <a:off x="7477125" y="866775"/>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twoCellAnchor>
    <xdr:from>
      <xdr:col>3</xdr:col>
      <xdr:colOff>276225</xdr:colOff>
      <xdr:row>3</xdr:row>
      <xdr:rowOff>38100</xdr:rowOff>
    </xdr:from>
    <xdr:to>
      <xdr:col>3</xdr:col>
      <xdr:colOff>495300</xdr:colOff>
      <xdr:row>3</xdr:row>
      <xdr:rowOff>247650</xdr:rowOff>
    </xdr:to>
    <xdr:sp macro="" fLocksText="0">
      <xdr:nvSpPr>
        <xdr:cNvPr id="4" name="Étoile à 5 branches 1"/>
        <xdr:cNvSpPr/>
      </xdr:nvSpPr>
      <xdr:spPr>
        <a:xfrm>
          <a:off x="5429250" y="819150"/>
          <a:ext cx="219075" cy="209550"/>
        </a:xfrm>
        <a:prstGeom prst="star5"/>
        <a:solidFill>
          <a:srgbClr val="FF99CC"/>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ctr"/>
          <a:endParaRPr lang="fr-CA" sz="1100"/>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171449</xdr:colOff>
      <xdr:row>5</xdr:row>
      <xdr:rowOff>171450</xdr:rowOff>
    </xdr:from>
    <xdr:to>
      <xdr:col>6</xdr:col>
      <xdr:colOff>427049</xdr:colOff>
      <xdr:row>6</xdr:row>
      <xdr:rowOff>114300</xdr:rowOff>
    </xdr:to>
    <xdr:sp macro="" fLocksText="0">
      <xdr:nvSpPr>
        <xdr:cNvPr id="2" name="Flèche gauche 1">
          <a:hlinkClick r:id="rId1" tooltip="Retour à la Table des matières\Back to Table of Contents"/>
        </xdr:cNvPr>
        <xdr:cNvSpPr/>
      </xdr:nvSpPr>
      <xdr:spPr>
        <a:xfrm>
          <a:off x="7115175" y="1524000"/>
          <a:ext cx="257175" cy="133350"/>
        </a:xfrm>
        <a:prstGeom prst="leftArrow"/>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test\&#201;terna_pour%20tes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_D_Adj_Norm_Pru_Prat_Comm\_Normes\FORMULAIRES\COOPERATIVES\&#201;TATS%20FINANCIERS\2016_T1\Documents%20finaux\FORM_EA_COOP_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oop&#233;ratives\Formulaire%20COOP_%202015_VF_1.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dentification"/>
      <sheetName val="T des M - T of C"/>
      <sheetName val="Certification"/>
      <sheetName val="100"/>
      <sheetName val="300"/>
      <sheetName val="400"/>
      <sheetName val="500"/>
      <sheetName val="600"/>
      <sheetName val="700"/>
      <sheetName val="1000"/>
      <sheetName val="1100"/>
      <sheetName val="1100.1"/>
      <sheetName val="1100.2"/>
      <sheetName val="1100.4"/>
      <sheetName val="1180"/>
      <sheetName val="1190"/>
      <sheetName val="1200"/>
      <sheetName val="1210"/>
      <sheetName val="1210.1"/>
      <sheetName val="1210.2"/>
      <sheetName val="1240"/>
      <sheetName val="1240.1"/>
      <sheetName val="1250"/>
      <sheetName val="1250.1"/>
      <sheetName val="1260"/>
      <sheetName val="1270"/>
      <sheetName val="1280"/>
      <sheetName val="1280.1"/>
      <sheetName val="1290"/>
      <sheetName val="1296"/>
      <sheetName val="1297"/>
      <sheetName val="1297.1"/>
      <sheetName val="1298"/>
      <sheetName val="1400"/>
      <sheetName val="1410 "/>
      <sheetName val="1500"/>
      <sheetName val="1610"/>
      <sheetName val="1610.1"/>
      <sheetName val="1610.2"/>
      <sheetName val="1610.3"/>
      <sheetName val="1625"/>
      <sheetName val="1630"/>
      <sheetName val="1635"/>
      <sheetName val="1640"/>
      <sheetName val="1665"/>
      <sheetName val="2000"/>
      <sheetName val="2000.1"/>
      <sheetName val="2000.2"/>
      <sheetName val="2000.3"/>
      <sheetName val="2100"/>
      <sheetName val="2110"/>
      <sheetName val="2345"/>
      <sheetName val="2400"/>
      <sheetName val=" 2680"/>
      <sheetName val="2680.1"/>
      <sheetName val="2680.2"/>
      <sheetName val="3510"/>
      <sheetName val="3765"/>
      <sheetName val="4010"/>
      <sheetName val="4045"/>
      <sheetName val="4050"/>
      <sheetName val="4060"/>
      <sheetName val="4070"/>
      <sheetName val="4080"/>
      <sheetName val="4090"/>
      <sheetName val="4095"/>
      <sheetName val="5010"/>
      <sheetName val="Valid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uil1"/>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euil1"/>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trlProp" Target="../ctrlProps/ctrlProp1.xml" /><Relationship Id="rId2" Type="http://schemas.openxmlformats.org/officeDocument/2006/relationships/ctrlProp" Target="../ctrlProps/ctrlProp2.xml" /><Relationship Id="rId3" Type="http://schemas.openxmlformats.org/officeDocument/2006/relationships/ctrlProp" Target="../ctrlProps/ctrlProp3.xml" /><Relationship Id="rId4" Type="http://schemas.openxmlformats.org/officeDocument/2006/relationships/ctrlProp" Target="../ctrlProps/ctrlProp4.xml" /><Relationship Id="rId5" Type="http://schemas.openxmlformats.org/officeDocument/2006/relationships/ctrlProp" Target="../ctrlProps/ctrlProp5.xml" /><Relationship Id="rId6" Type="http://schemas.openxmlformats.org/officeDocument/2006/relationships/ctrlProp" Target="../ctrlProps/ctrlProp6.xml" /><Relationship Id="rId7" Type="http://schemas.openxmlformats.org/officeDocument/2006/relationships/ctrlProp" Target="../ctrlProps/ctrlProp7.xml" /><Relationship Id="rId8" Type="http://schemas.openxmlformats.org/officeDocument/2006/relationships/ctrlProp" Target="../ctrlProps/ctrlProp8.xml" /><Relationship Id="rId9" Type="http://schemas.openxmlformats.org/officeDocument/2006/relationships/ctrlProp" Target="../ctrlProps/ctrlProp9.xml" /><Relationship Id="rId10" Type="http://schemas.openxmlformats.org/officeDocument/2006/relationships/ctrlProp" Target="../ctrlProps/ctrlProp10.xml" /><Relationship Id="rId11" Type="http://schemas.openxmlformats.org/officeDocument/2006/relationships/ctrlProp" Target="../ctrlProps/ctrlProp11.xml" /><Relationship Id="rId12" Type="http://schemas.openxmlformats.org/officeDocument/2006/relationships/ctrlProp" Target="../ctrlProps/ctrlProp12.xml" /><Relationship Id="rId13" Type="http://schemas.openxmlformats.org/officeDocument/2006/relationships/drawing" Target="../drawings/drawing1.xml" /><Relationship Id="rId14" Type="http://schemas.openxmlformats.org/officeDocument/2006/relationships/vmlDrawing" Target="../drawings/vmlDrawing1.vml" /><Relationship Id="rId1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hyperlink" Target="../../../../../../AppData/Local/Microsoft/Windows/INetCache/IE/24KHOD06/_400_4000_03"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50.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51.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52.xm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53.xm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54.xml" /><Relationship Id="rId2"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55.xml" /><Relationship Id="rId2"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56.xml" /><Relationship Id="rId2"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57.xml" /><Relationship Id="rId2"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58.xml" /><Relationship Id="rId2"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59.xml" /><Relationship Id="rId2"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drawing" Target="../drawings/drawing60.xml" /><Relationship Id="rId2"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drawing" Target="../drawings/drawing61.xml" /><Relationship Id="rId2"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drawing" Target="../drawings/drawing62.xml" /><Relationship Id="rId2"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drawing" Target="../drawings/drawing63.xml" /><Relationship Id="rId2"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drawing" Target="../drawings/drawing64.xml" /><Relationship Id="rId2"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drawing" Target="../drawings/drawing65.xml" /><Relationship Id="rId2"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drawing" Target="../drawings/drawing66.xml" /><Relationship Id="rId2"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hyperlink" Target="https://lautorite.qc.ca/fileadmin/AppData/Local/Microsoft/Windows/AppData/Local/Microsoft/Windows/INetCache/IE/6G2YT129/_100_1199_02" TargetMode="External" /><Relationship Id="rId2" Type="http://schemas.openxmlformats.org/officeDocument/2006/relationships/hyperlink" Target="../../../../../../AppData/Local/Microsoft/Windows/INetCache/IE/24KHOD06/_P121001007" TargetMode="External" /><Relationship Id="rId3" Type="http://schemas.openxmlformats.org/officeDocument/2006/relationships/hyperlink" Target="../../../../../../AppData/Local/Microsoft/Windows/INetCache/IE/24KHOD06/_P121009905" TargetMode="External" /><Relationship Id="rId4" Type="http://schemas.openxmlformats.org/officeDocument/2006/relationships/hyperlink" Target="../../../../../../AppData/Local/Microsoft/Windows/INetCache/IE/24KHOD06/_P121039912" TargetMode="External" /><Relationship Id="rId5" Type="http://schemas.openxmlformats.org/officeDocument/2006/relationships/hyperlink" Target="../../../../../../AppData/Local/Microsoft/Windows/INetCache/IE/24KHOD06/_P121019905" TargetMode="External" /><Relationship Id="rId6" Type="http://schemas.openxmlformats.org/officeDocument/2006/relationships/printerSettings" Target="../printerSettings/printerSettings67.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4" tint="-0.249850004911423"/>
    <pageSetUpPr fitToPage="1"/>
  </sheetPr>
  <dimension ref="A1:AB61"/>
  <sheetViews>
    <sheetView tabSelected="1" zoomScale="90" zoomScaleNormal="90" zoomScalePageLayoutView="30" workbookViewId="0" topLeftCell="A1">
      <selection pane="topLeft" activeCell="A7" sqref="A7:S7"/>
    </sheetView>
  </sheetViews>
  <sheetFormatPr defaultColWidth="0" defaultRowHeight="15" outlineLevelCol="1"/>
  <cols>
    <col min="1" max="2" width="4.28571428571429" style="915" customWidth="1"/>
    <col min="3" max="3" width="8.57142857142857" style="915" customWidth="1"/>
    <col min="4" max="5" width="4.28571428571429" style="915" customWidth="1"/>
    <col min="6" max="6" width="4.42857142857143" style="915" customWidth="1"/>
    <col min="7" max="7" width="6.42857142857143" style="915" customWidth="1"/>
    <col min="8" max="9" width="9.71428571428571" style="915" customWidth="1"/>
    <col min="10" max="10" width="4.42857142857143" style="915" customWidth="1"/>
    <col min="11" max="11" width="6.42857142857143" style="915" customWidth="1"/>
    <col min="12" max="12" width="4.28571428571429" style="915" customWidth="1"/>
    <col min="13" max="13" width="14.7142857142857" style="915" customWidth="1"/>
    <col min="14" max="14" width="4.42857142857143" style="915" customWidth="1"/>
    <col min="15" max="15" width="6.42857142857143" style="915" customWidth="1"/>
    <col min="16" max="16" width="4.28571428571429" style="915" customWidth="1"/>
    <col min="17" max="17" width="8.57142857142857" style="915" customWidth="1"/>
    <col min="18" max="18" width="4.42857142857143" style="915" customWidth="1"/>
    <col min="19" max="19" width="6.42857142857143" style="915" customWidth="1"/>
    <col min="20" max="20" width="2.14285714285714" style="915" customWidth="1"/>
    <col min="21" max="21" width="6.28571428571429" style="915" hidden="1" customWidth="1"/>
    <col min="22" max="22" width="45.7142857142857" style="915" hidden="1" customWidth="1" outlineLevel="1"/>
    <col min="23" max="23" width="38.2857142857143" style="915" hidden="1" customWidth="1" outlineLevel="1"/>
    <col min="24" max="24" width="9.42857142857143" style="915" hidden="1" customWidth="1" outlineLevel="1"/>
    <col min="25" max="25" width="8.71428571428571" style="915" hidden="1" customWidth="1" collapsed="1"/>
    <col min="26" max="16384" width="11.4285714285714" style="915" hidden="1"/>
  </cols>
  <sheetData>
    <row r="1" spans="1:22" ht="78.75" customHeight="1">
      <c r="A1" s="936"/>
      <c r="B1" s="937"/>
      <c r="C1" s="937"/>
      <c r="D1" s="937"/>
      <c r="E1" s="937"/>
      <c r="F1" s="937"/>
      <c r="G1" s="937"/>
      <c r="H1" s="937"/>
      <c r="I1" s="937"/>
      <c r="J1" s="937"/>
      <c r="K1" s="937"/>
      <c r="L1" s="937"/>
      <c r="M1" s="937"/>
      <c r="N1" s="937"/>
      <c r="O1" s="937"/>
      <c r="P1" s="937"/>
      <c r="Q1" s="937"/>
      <c r="R1" s="937"/>
      <c r="S1" s="1014"/>
      <c r="V1" s="915" t="s">
        <v>978</v>
      </c>
    </row>
    <row r="2" spans="1:23" ht="15.75">
      <c r="A2" s="1682" t="s">
        <v>968</v>
      </c>
      <c r="B2" s="1683"/>
      <c r="C2" s="1683"/>
      <c r="D2" s="1683"/>
      <c r="E2" s="1683"/>
      <c r="F2" s="1683"/>
      <c r="G2" s="1683"/>
      <c r="H2" s="1683"/>
      <c r="I2" s="1683"/>
      <c r="J2" s="1683"/>
      <c r="K2" s="1683"/>
      <c r="L2" s="1683"/>
      <c r="M2" s="1683"/>
      <c r="N2" s="1683"/>
      <c r="O2" s="1683"/>
      <c r="P2" s="1683"/>
      <c r="Q2" s="1683"/>
      <c r="R2" s="1683"/>
      <c r="S2" s="1684"/>
      <c r="V2" s="915" t="s">
        <v>968</v>
      </c>
      <c r="W2" s="234">
        <f>IF(A2="Formulaire français",0,IF(A2="SÉLECTIONNER LA LANGUE \ SELECT LANGUAGE",0,1))</f>
        <v>0</v>
      </c>
    </row>
    <row r="3" spans="1:22" ht="15.75">
      <c r="A3" s="919"/>
      <c r="B3" s="919"/>
      <c r="C3" s="919"/>
      <c r="D3" s="919"/>
      <c r="E3" s="919"/>
      <c r="F3" s="919"/>
      <c r="G3" s="919"/>
      <c r="H3" s="919"/>
      <c r="I3" s="919"/>
      <c r="J3" s="919"/>
      <c r="K3" s="919"/>
      <c r="L3" s="919"/>
      <c r="M3" s="919"/>
      <c r="N3" s="919"/>
      <c r="O3" s="919"/>
      <c r="P3" s="919"/>
      <c r="Q3" s="919"/>
      <c r="R3" s="919"/>
      <c r="S3" s="920"/>
      <c r="V3" s="915" t="s">
        <v>979</v>
      </c>
    </row>
    <row r="4" spans="1:22" ht="15.75">
      <c r="A4" s="919"/>
      <c r="B4" s="919"/>
      <c r="C4" s="919"/>
      <c r="D4" s="919"/>
      <c r="E4" s="919"/>
      <c r="F4" s="919"/>
      <c r="G4" s="919"/>
      <c r="H4" s="919"/>
      <c r="I4" s="919"/>
      <c r="J4" s="919"/>
      <c r="K4" s="919"/>
      <c r="L4" s="919"/>
      <c r="M4" s="919"/>
      <c r="N4" s="919"/>
      <c r="O4" s="919"/>
      <c r="P4" s="919"/>
      <c r="Q4" s="919"/>
      <c r="R4" s="919"/>
      <c r="S4" s="920"/>
      <c r="V4" s="915" t="s">
        <v>2675</v>
      </c>
    </row>
    <row r="5" spans="1:23" ht="15.75">
      <c r="A5" s="1702" t="s">
        <v>2674</v>
      </c>
      <c r="B5" s="1703"/>
      <c r="C5" s="1703"/>
      <c r="D5" s="1703"/>
      <c r="E5" s="1703"/>
      <c r="F5" s="1703"/>
      <c r="G5" s="1703"/>
      <c r="H5" s="1703"/>
      <c r="I5" s="1703"/>
      <c r="J5" s="1703"/>
      <c r="K5" s="1703"/>
      <c r="L5" s="1703"/>
      <c r="M5" s="1703"/>
      <c r="N5" s="1703"/>
      <c r="O5" s="1703"/>
      <c r="P5" s="1703"/>
      <c r="Q5" s="1703"/>
      <c r="R5" s="1703"/>
      <c r="S5" s="1704"/>
      <c r="V5" s="1030" t="s">
        <v>2673</v>
      </c>
      <c r="W5" s="234">
        <f>IF(A5="Consolidé \ Consolidated",0,1)</f>
        <v>1</v>
      </c>
    </row>
    <row r="6" spans="1:22" ht="21.75" customHeight="1">
      <c r="A6" s="914"/>
      <c r="S6" s="916"/>
      <c r="V6" s="1030" t="s">
        <v>2674</v>
      </c>
    </row>
    <row r="7" spans="1:23" ht="30" customHeight="1">
      <c r="A7" s="1685" t="str">
        <f>IF(Langue=0,V7,W7)</f>
        <v>SOCIÉTÉ DE FIDUCIE \ SOCIÉTÉ D’ÉPARGNE</v>
      </c>
      <c r="B7" s="1686"/>
      <c r="C7" s="1686"/>
      <c r="D7" s="1686"/>
      <c r="E7" s="1686"/>
      <c r="F7" s="1686"/>
      <c r="G7" s="1686"/>
      <c r="H7" s="1686"/>
      <c r="I7" s="1686"/>
      <c r="J7" s="1686"/>
      <c r="K7" s="1686"/>
      <c r="L7" s="1686"/>
      <c r="M7" s="1686"/>
      <c r="N7" s="1686"/>
      <c r="O7" s="1686"/>
      <c r="P7" s="1686"/>
      <c r="Q7" s="1686"/>
      <c r="R7" s="1686"/>
      <c r="S7" s="1687"/>
      <c r="V7" s="915" t="s">
        <v>2676</v>
      </c>
      <c r="W7" s="933" t="s">
        <v>2677</v>
      </c>
    </row>
    <row r="8" spans="1:23" ht="15.75" customHeight="1">
      <c r="A8" s="1694"/>
      <c r="B8" s="1695"/>
      <c r="C8" s="1695"/>
      <c r="D8" s="1695"/>
      <c r="E8" s="1695"/>
      <c r="F8" s="1695"/>
      <c r="G8" s="1695"/>
      <c r="H8" s="1695"/>
      <c r="I8" s="1695"/>
      <c r="J8" s="1695"/>
      <c r="K8" s="1695"/>
      <c r="L8" s="1695"/>
      <c r="M8" s="1695"/>
      <c r="N8" s="1695"/>
      <c r="O8" s="1695"/>
      <c r="P8" s="1695"/>
      <c r="Q8" s="1695"/>
      <c r="R8" s="1695"/>
      <c r="S8" s="1696"/>
      <c r="V8" s="915" t="s">
        <v>982</v>
      </c>
      <c r="W8" s="915" t="s">
        <v>983</v>
      </c>
    </row>
    <row r="9" spans="1:23" ht="15">
      <c r="A9" s="914"/>
      <c r="G9" s="23"/>
      <c r="H9" s="1001"/>
      <c r="J9" s="918" t="s">
        <v>333</v>
      </c>
      <c r="K9" s="1700" t="str">
        <f>IF(Langue=0,V8,W8)</f>
        <v>NEQ</v>
      </c>
      <c r="L9" s="1700"/>
      <c r="M9" s="623"/>
      <c r="N9" s="235" t="s">
        <v>385</v>
      </c>
      <c r="O9" s="918"/>
      <c r="P9" s="918"/>
      <c r="Q9" s="918"/>
      <c r="R9" s="918"/>
      <c r="S9" s="916"/>
      <c r="V9" s="915" t="s">
        <v>834</v>
      </c>
      <c r="W9" s="915" t="s">
        <v>984</v>
      </c>
    </row>
    <row r="10" spans="1:19" ht="15">
      <c r="A10" s="914"/>
      <c r="I10" s="918"/>
      <c r="J10" s="1701" t="str">
        <f>IF(Langue=0,V9,W9)</f>
        <v>Numéro d’entreprise du Québec (10 chiffres)</v>
      </c>
      <c r="K10" s="1701"/>
      <c r="L10" s="1701"/>
      <c r="M10" s="1701"/>
      <c r="N10" s="1701"/>
      <c r="O10" s="1701"/>
      <c r="P10" s="1701"/>
      <c r="Q10" s="918"/>
      <c r="R10" s="79"/>
      <c r="S10" s="375"/>
    </row>
    <row r="11" spans="1:19" ht="30" customHeight="1">
      <c r="A11" s="1694"/>
      <c r="B11" s="1695"/>
      <c r="C11" s="1695"/>
      <c r="D11" s="1695"/>
      <c r="E11" s="1695"/>
      <c r="F11" s="1695"/>
      <c r="G11" s="1695"/>
      <c r="H11" s="1695"/>
      <c r="I11" s="1695"/>
      <c r="J11" s="1695"/>
      <c r="K11" s="1695"/>
      <c r="L11" s="1695"/>
      <c r="M11" s="1695"/>
      <c r="N11" s="1695"/>
      <c r="O11" s="1695"/>
      <c r="P11" s="1695"/>
      <c r="Q11" s="1695"/>
      <c r="R11" s="1695"/>
      <c r="S11" s="1696"/>
    </row>
    <row r="12" spans="1:23" ht="15">
      <c r="A12" s="529" t="s">
        <v>333</v>
      </c>
      <c r="B12" s="1697" t="str">
        <f>IF(Langue=0,V12,W12)</f>
        <v>Nom de la société : </v>
      </c>
      <c r="C12" s="1697"/>
      <c r="D12" s="1697"/>
      <c r="E12" s="1697"/>
      <c r="F12" s="1697"/>
      <c r="G12" s="1698"/>
      <c r="H12" s="1698"/>
      <c r="I12" s="1698"/>
      <c r="J12" s="1698"/>
      <c r="K12" s="1698"/>
      <c r="L12" s="1698"/>
      <c r="M12" s="1698"/>
      <c r="N12" s="1698"/>
      <c r="O12" s="1698"/>
      <c r="P12" s="1698"/>
      <c r="Q12" s="1698"/>
      <c r="R12" s="1699"/>
      <c r="S12" s="235" t="s">
        <v>194</v>
      </c>
      <c r="V12" s="915" t="s">
        <v>587</v>
      </c>
      <c r="W12" s="915" t="s">
        <v>985</v>
      </c>
    </row>
    <row r="13" spans="1:19" ht="29.25" customHeight="1">
      <c r="A13" s="1694"/>
      <c r="B13" s="1695"/>
      <c r="C13" s="1695"/>
      <c r="D13" s="1695"/>
      <c r="E13" s="1695"/>
      <c r="F13" s="1695"/>
      <c r="G13" s="1695"/>
      <c r="H13" s="1695"/>
      <c r="I13" s="1695"/>
      <c r="J13" s="1695"/>
      <c r="K13" s="1695"/>
      <c r="L13" s="1695"/>
      <c r="M13" s="1695"/>
      <c r="N13" s="1695"/>
      <c r="O13" s="1695"/>
      <c r="P13" s="1695"/>
      <c r="Q13" s="1695"/>
      <c r="R13" s="1695"/>
      <c r="S13" s="1696"/>
    </row>
    <row r="14" spans="1:23" ht="31.5" customHeight="1">
      <c r="A14" s="1691" t="str">
        <f>IF(Langue=0,V14,W14)</f>
        <v>SOCIÉTÉ À CHARTE QUÉBÉCOISE</v>
      </c>
      <c r="B14" s="1692"/>
      <c r="C14" s="1692"/>
      <c r="D14" s="1692"/>
      <c r="E14" s="1692"/>
      <c r="F14" s="1692"/>
      <c r="G14" s="1692"/>
      <c r="H14" s="1692"/>
      <c r="I14" s="1692"/>
      <c r="J14" s="1692"/>
      <c r="K14" s="1692"/>
      <c r="L14" s="1692"/>
      <c r="M14" s="1692"/>
      <c r="N14" s="1692"/>
      <c r="O14" s="1692"/>
      <c r="P14" s="1692"/>
      <c r="Q14" s="1692"/>
      <c r="R14" s="1692"/>
      <c r="S14" s="1693"/>
      <c r="V14" s="97" t="s">
        <v>2212</v>
      </c>
      <c r="W14" s="97" t="s">
        <v>2260</v>
      </c>
    </row>
    <row r="15" spans="1:23" ht="36" customHeight="1">
      <c r="A15" s="1691" t="str">
        <f>IF(Langue=0,V15,W15)</f>
        <v>ÉTAT ANNUEL</v>
      </c>
      <c r="B15" s="1692"/>
      <c r="C15" s="1692"/>
      <c r="D15" s="1692"/>
      <c r="E15" s="1692"/>
      <c r="F15" s="1692"/>
      <c r="G15" s="1692"/>
      <c r="H15" s="1692"/>
      <c r="I15" s="1692"/>
      <c r="J15" s="1692"/>
      <c r="K15" s="1692"/>
      <c r="L15" s="1692"/>
      <c r="M15" s="1692"/>
      <c r="N15" s="1692"/>
      <c r="O15" s="1692"/>
      <c r="P15" s="1692"/>
      <c r="Q15" s="1692"/>
      <c r="R15" s="1692"/>
      <c r="S15" s="1693"/>
      <c r="V15" s="97" t="s">
        <v>176</v>
      </c>
      <c r="W15" s="97" t="s">
        <v>1001</v>
      </c>
    </row>
    <row r="16" spans="1:23" ht="36.75" customHeight="1">
      <c r="A16" s="1688" t="str">
        <f>IF(Langue=0,V16,W16)</f>
        <v>Produit à :</v>
      </c>
      <c r="B16" s="1689"/>
      <c r="C16" s="1689"/>
      <c r="D16" s="1689"/>
      <c r="E16" s="1689"/>
      <c r="F16" s="1689"/>
      <c r="G16" s="1689"/>
      <c r="H16" s="1689"/>
      <c r="I16" s="1689"/>
      <c r="J16" s="1689"/>
      <c r="K16" s="1689"/>
      <c r="L16" s="1689"/>
      <c r="M16" s="1689"/>
      <c r="N16" s="1689"/>
      <c r="O16" s="1689"/>
      <c r="P16" s="1689"/>
      <c r="Q16" s="1689"/>
      <c r="R16" s="1689"/>
      <c r="S16" s="1690"/>
      <c r="V16" s="915" t="s">
        <v>562</v>
      </c>
      <c r="W16" s="915" t="s">
        <v>986</v>
      </c>
    </row>
    <row r="17" spans="1:23" ht="22.5" customHeight="1">
      <c r="A17" s="1685" t="str">
        <f>IF(Langue=0,V17,W17)</f>
        <v>L’AUTORITÉ DES MARCHÉS FINANCIERS</v>
      </c>
      <c r="B17" s="1686"/>
      <c r="C17" s="1686"/>
      <c r="D17" s="1686"/>
      <c r="E17" s="1686"/>
      <c r="F17" s="1686"/>
      <c r="G17" s="1686"/>
      <c r="H17" s="1686"/>
      <c r="I17" s="1686"/>
      <c r="J17" s="1686"/>
      <c r="K17" s="1686"/>
      <c r="L17" s="1686"/>
      <c r="M17" s="1686"/>
      <c r="N17" s="1686"/>
      <c r="O17" s="1686"/>
      <c r="P17" s="1686"/>
      <c r="Q17" s="1686"/>
      <c r="R17" s="1686"/>
      <c r="S17" s="1687"/>
      <c r="V17" s="915" t="s">
        <v>178</v>
      </c>
      <c r="W17" s="915" t="s">
        <v>999</v>
      </c>
    </row>
    <row r="18" spans="1:19" ht="30" customHeight="1">
      <c r="A18" s="530"/>
      <c r="B18" s="985"/>
      <c r="C18" s="985"/>
      <c r="D18" s="985"/>
      <c r="E18" s="985"/>
      <c r="F18" s="985"/>
      <c r="G18" s="985"/>
      <c r="H18" s="985"/>
      <c r="I18" s="985"/>
      <c r="J18" s="985"/>
      <c r="K18" s="985"/>
      <c r="L18" s="985"/>
      <c r="M18" s="985"/>
      <c r="N18" s="985"/>
      <c r="O18" s="985"/>
      <c r="P18" s="985"/>
      <c r="Q18" s="985"/>
      <c r="R18" s="985"/>
      <c r="S18" s="376" t="s">
        <v>324</v>
      </c>
    </row>
    <row r="19" spans="1:24" ht="15">
      <c r="A19" s="914"/>
      <c r="C19" s="24" t="s">
        <v>333</v>
      </c>
      <c r="D19" s="81" t="str">
        <f>IF(Langue=0,V19,W19)</f>
        <v xml:space="preserve"> Pour l'exercice terminé le</v>
      </c>
      <c r="E19" s="1030"/>
      <c r="F19" s="1030"/>
      <c r="G19" s="6"/>
      <c r="H19" s="6"/>
      <c r="I19" s="6"/>
      <c r="J19" s="1707"/>
      <c r="K19" s="1707"/>
      <c r="L19" s="1707"/>
      <c r="M19" s="1707"/>
      <c r="N19" s="1707"/>
      <c r="O19" s="1708"/>
      <c r="P19" s="236" t="s">
        <v>200</v>
      </c>
      <c r="S19" s="916"/>
      <c r="V19" s="81" t="s">
        <v>1124</v>
      </c>
      <c r="W19" s="915" t="s">
        <v>1126</v>
      </c>
      <c r="X19" s="99" t="s">
        <v>1062</v>
      </c>
    </row>
    <row r="20" spans="1:24" ht="15">
      <c r="A20" s="914"/>
      <c r="D20" s="921"/>
      <c r="F20" s="5"/>
      <c r="G20" s="5"/>
      <c r="H20" s="5"/>
      <c r="I20" s="5"/>
      <c r="J20" s="1706"/>
      <c r="K20" s="1706"/>
      <c r="L20" s="1706"/>
      <c r="M20" s="1706"/>
      <c r="N20" s="1706"/>
      <c r="O20" s="1706"/>
      <c r="S20" s="916"/>
      <c r="V20" s="81" t="s">
        <v>1125</v>
      </c>
      <c r="W20" s="915" t="s">
        <v>1127</v>
      </c>
      <c r="X20" s="99" t="s">
        <v>1061</v>
      </c>
    </row>
    <row r="21" spans="1:23" ht="15">
      <c r="A21" s="914"/>
      <c r="S21" s="916"/>
      <c r="V21" s="915" t="s">
        <v>335</v>
      </c>
      <c r="W21" s="915" t="s">
        <v>1573</v>
      </c>
    </row>
    <row r="22" spans="1:19" ht="15">
      <c r="A22" s="914"/>
      <c r="S22" s="916"/>
    </row>
    <row r="23" spans="1:19" ht="30" customHeight="1">
      <c r="A23" s="914"/>
      <c r="K23" s="1030"/>
      <c r="L23" s="1030"/>
      <c r="M23" s="1030"/>
      <c r="N23" s="1030"/>
      <c r="O23" s="1030"/>
      <c r="P23" s="1030"/>
      <c r="Q23" s="1030"/>
      <c r="S23" s="916"/>
    </row>
    <row r="24" spans="1:23" ht="15" customHeight="1">
      <c r="A24" s="450" t="s">
        <v>333</v>
      </c>
      <c r="B24" s="915" t="str">
        <f>IF(Langue=0,V24,W24)</f>
        <v>Autres provinces ou territoires dans lesquels la société détient un permis :</v>
      </c>
      <c r="M24" s="138"/>
      <c r="S24" s="916"/>
      <c r="V24" s="1709" t="s">
        <v>563</v>
      </c>
      <c r="W24" s="1709" t="s">
        <v>987</v>
      </c>
    </row>
    <row r="25" spans="1:23" ht="15" customHeight="1">
      <c r="A25" s="1694"/>
      <c r="B25" s="1695"/>
      <c r="C25" s="1695"/>
      <c r="D25" s="1695"/>
      <c r="E25" s="1695"/>
      <c r="F25" s="1695"/>
      <c r="G25" s="1695"/>
      <c r="H25" s="1695"/>
      <c r="I25" s="1695"/>
      <c r="J25" s="1695"/>
      <c r="K25" s="1695"/>
      <c r="L25" s="1695"/>
      <c r="M25" s="1695"/>
      <c r="N25" s="1695"/>
      <c r="O25" s="1695"/>
      <c r="P25" s="1695"/>
      <c r="Q25" s="1695"/>
      <c r="R25" s="1695"/>
      <c r="S25" s="1696"/>
      <c r="V25" s="1709"/>
      <c r="W25" s="1709"/>
    </row>
    <row r="26" spans="1:23" s="925" customFormat="1" ht="30" customHeight="1">
      <c r="A26" s="1712" t="s">
        <v>54</v>
      </c>
      <c r="B26" s="1705"/>
      <c r="C26" s="1705"/>
      <c r="D26" s="1705"/>
      <c r="E26" s="1705"/>
      <c r="F26" s="237" t="b">
        <v>0</v>
      </c>
      <c r="G26" s="238" t="s">
        <v>181</v>
      </c>
      <c r="H26" s="1705" t="s">
        <v>56</v>
      </c>
      <c r="I26" s="1705"/>
      <c r="J26" s="237" t="b">
        <v>0</v>
      </c>
      <c r="K26" s="238" t="s">
        <v>182</v>
      </c>
      <c r="L26" s="1719" t="str">
        <f>IF(Langue=0,V30,W30)</f>
        <v>Territoires du Nord-Ouest</v>
      </c>
      <c r="M26" s="1718"/>
      <c r="N26" s="237" t="b">
        <v>0</v>
      </c>
      <c r="O26" s="682" t="s">
        <v>183</v>
      </c>
      <c r="P26" s="1718" t="str">
        <f>IF(Langue=0,V31,W31)</f>
        <v>Terre-Neuve et Labrador</v>
      </c>
      <c r="Q26" s="1705"/>
      <c r="R26" s="237"/>
      <c r="S26" s="682" t="s">
        <v>184</v>
      </c>
      <c r="V26" s="925" t="s">
        <v>141</v>
      </c>
      <c r="W26" s="925" t="s">
        <v>988</v>
      </c>
    </row>
    <row r="27" spans="1:23" ht="15">
      <c r="A27" s="1715"/>
      <c r="B27" s="1716"/>
      <c r="C27" s="1716"/>
      <c r="D27" s="1716"/>
      <c r="E27" s="1716"/>
      <c r="F27" s="1716"/>
      <c r="G27" s="1716"/>
      <c r="H27" s="1716"/>
      <c r="I27" s="1716"/>
      <c r="J27" s="1716"/>
      <c r="K27" s="1716"/>
      <c r="L27" s="1716"/>
      <c r="M27" s="1716"/>
      <c r="N27" s="1716"/>
      <c r="O27" s="1716"/>
      <c r="P27" s="1716"/>
      <c r="Q27" s="1716"/>
      <c r="R27" s="1716"/>
      <c r="S27" s="1717"/>
      <c r="V27" s="915" t="s">
        <v>315</v>
      </c>
      <c r="W27" s="915" t="s">
        <v>989</v>
      </c>
    </row>
    <row r="28" spans="1:23" ht="30" customHeight="1">
      <c r="A28" s="1712" t="str">
        <f>IF(Langue=0,V26,W26)</f>
        <v>Colombie-Britannique</v>
      </c>
      <c r="B28" s="1705"/>
      <c r="C28" s="1705"/>
      <c r="D28" s="1705"/>
      <c r="E28" s="1705"/>
      <c r="F28" s="237"/>
      <c r="G28" s="238" t="s">
        <v>185</v>
      </c>
      <c r="H28" s="1714" t="str">
        <f>IF(Langue=0,V28,W28)</f>
        <v>Nouveau-Brunswick</v>
      </c>
      <c r="I28" s="1714"/>
      <c r="J28" s="237" t="b">
        <v>0</v>
      </c>
      <c r="K28" s="238" t="s">
        <v>187</v>
      </c>
      <c r="L28" s="1705" t="s">
        <v>57</v>
      </c>
      <c r="M28" s="1705"/>
      <c r="N28" s="237" t="b">
        <v>0</v>
      </c>
      <c r="O28" s="682" t="s">
        <v>189</v>
      </c>
      <c r="P28" s="1705" t="s">
        <v>585</v>
      </c>
      <c r="Q28" s="1705"/>
      <c r="R28" s="237"/>
      <c r="S28" s="682" t="s">
        <v>191</v>
      </c>
      <c r="V28" s="915" t="s">
        <v>60</v>
      </c>
      <c r="W28" s="915" t="s">
        <v>1342</v>
      </c>
    </row>
    <row r="29" spans="1:23" ht="15">
      <c r="A29" s="1715"/>
      <c r="B29" s="1716"/>
      <c r="C29" s="1716"/>
      <c r="D29" s="1716"/>
      <c r="E29" s="1716"/>
      <c r="F29" s="1716"/>
      <c r="G29" s="1716"/>
      <c r="H29" s="1716"/>
      <c r="I29" s="1716"/>
      <c r="J29" s="1716"/>
      <c r="K29" s="1716"/>
      <c r="L29" s="1716"/>
      <c r="M29" s="1716"/>
      <c r="N29" s="1716"/>
      <c r="O29" s="1716"/>
      <c r="P29" s="1716"/>
      <c r="Q29" s="1716"/>
      <c r="R29" s="1716"/>
      <c r="S29" s="1717"/>
      <c r="V29" s="915" t="s">
        <v>59</v>
      </c>
      <c r="W29" s="915" t="s">
        <v>1341</v>
      </c>
    </row>
    <row r="30" spans="1:23" ht="30" customHeight="1">
      <c r="A30" s="1713" t="str">
        <f>IF(Langue=0,V27,W27)</f>
        <v>Ile du Prince-Édouard</v>
      </c>
      <c r="B30" s="1714"/>
      <c r="C30" s="1714"/>
      <c r="D30" s="1714"/>
      <c r="E30" s="1714"/>
      <c r="F30" s="237"/>
      <c r="G30" s="238" t="s">
        <v>186</v>
      </c>
      <c r="H30" s="1705" t="str">
        <f>IF(Langue=0,V29,W29)</f>
        <v>Nouvelle-Écosse</v>
      </c>
      <c r="I30" s="1705"/>
      <c r="J30" s="237" t="b">
        <v>0</v>
      </c>
      <c r="K30" s="238" t="s">
        <v>188</v>
      </c>
      <c r="L30" s="1705" t="s">
        <v>55</v>
      </c>
      <c r="M30" s="1705"/>
      <c r="N30" s="237"/>
      <c r="O30" s="682" t="s">
        <v>190</v>
      </c>
      <c r="P30" s="1705" t="s">
        <v>823</v>
      </c>
      <c r="Q30" s="1705"/>
      <c r="R30" s="237"/>
      <c r="S30" s="682" t="s">
        <v>192</v>
      </c>
      <c r="V30" s="915" t="s">
        <v>991</v>
      </c>
      <c r="W30" s="915" t="s">
        <v>990</v>
      </c>
    </row>
    <row r="31" spans="1:23" ht="30" customHeight="1">
      <c r="A31" s="914"/>
      <c r="S31" s="916"/>
      <c r="V31" s="915" t="s">
        <v>992</v>
      </c>
      <c r="W31" s="915" t="s">
        <v>993</v>
      </c>
    </row>
    <row r="32" spans="1:23" ht="15">
      <c r="A32" s="914"/>
      <c r="S32" s="916"/>
      <c r="U32" s="239"/>
      <c r="V32" s="917" t="s">
        <v>179</v>
      </c>
      <c r="W32" s="915" t="s">
        <v>994</v>
      </c>
    </row>
    <row r="33" spans="1:19" ht="15">
      <c r="A33" s="914"/>
      <c r="S33" s="916"/>
    </row>
    <row r="34" spans="1:19" ht="15">
      <c r="A34" s="914"/>
      <c r="S34" s="916"/>
    </row>
    <row r="35" spans="1:19" ht="15">
      <c r="A35" s="914"/>
      <c r="S35" s="916"/>
    </row>
    <row r="36" spans="1:23" ht="15">
      <c r="A36" s="914"/>
      <c r="S36" s="916"/>
      <c r="V36" s="917" t="s">
        <v>202</v>
      </c>
      <c r="W36" s="917" t="s">
        <v>995</v>
      </c>
    </row>
    <row r="37" spans="1:19" ht="15">
      <c r="A37" s="914"/>
      <c r="S37" s="916"/>
    </row>
    <row r="38" spans="1:23" ht="15">
      <c r="A38" s="914"/>
      <c r="S38" s="916"/>
      <c r="V38" s="917" t="s">
        <v>193</v>
      </c>
      <c r="W38" s="915" t="s">
        <v>996</v>
      </c>
    </row>
    <row r="39" spans="1:19" ht="15">
      <c r="A39" s="914"/>
      <c r="S39" s="916"/>
    </row>
    <row r="40" spans="1:23" ht="15">
      <c r="A40" s="914"/>
      <c r="S40" s="916"/>
      <c r="V40" s="917" t="s">
        <v>354</v>
      </c>
      <c r="W40" s="915" t="s">
        <v>997</v>
      </c>
    </row>
    <row r="41" spans="1:19" ht="30" customHeight="1">
      <c r="A41" s="914"/>
      <c r="S41" s="916"/>
    </row>
    <row r="42" spans="1:23" ht="15">
      <c r="A42" s="914"/>
      <c r="S42" s="916"/>
      <c r="V42" s="915" t="s">
        <v>586</v>
      </c>
      <c r="W42" s="915" t="s">
        <v>998</v>
      </c>
    </row>
    <row r="43" spans="1:19" ht="15" customHeight="1">
      <c r="A43" s="914"/>
      <c r="S43" s="916"/>
    </row>
    <row r="44" spans="1:19" ht="15" customHeight="1">
      <c r="A44" s="914"/>
      <c r="S44" s="916"/>
    </row>
    <row r="45" spans="1:28" ht="30" customHeight="1">
      <c r="A45" s="914"/>
      <c r="S45" s="916"/>
      <c r="AB45" s="87"/>
    </row>
    <row r="46" spans="1:23" ht="15">
      <c r="A46" s="1710" t="str">
        <f>IF(Langue=0,V46,W46)</f>
        <v>* Champ obligatoire</v>
      </c>
      <c r="B46" s="1711"/>
      <c r="C46" s="1711"/>
      <c r="D46" s="1711"/>
      <c r="S46" s="916"/>
      <c r="V46" s="915" t="s">
        <v>334</v>
      </c>
      <c r="W46" s="915" t="s">
        <v>1000</v>
      </c>
    </row>
    <row r="47" spans="1:19" ht="15">
      <c r="A47" s="240"/>
      <c r="B47" s="624"/>
      <c r="C47" s="624"/>
      <c r="D47" s="624"/>
      <c r="E47" s="1006"/>
      <c r="F47" s="1006"/>
      <c r="G47" s="1006"/>
      <c r="H47" s="1006"/>
      <c r="I47" s="1006"/>
      <c r="J47" s="1006"/>
      <c r="K47" s="1006"/>
      <c r="L47" s="1006"/>
      <c r="M47" s="1006"/>
      <c r="N47" s="1006"/>
      <c r="O47" s="1006"/>
      <c r="P47" s="1006"/>
      <c r="Q47" s="1006"/>
      <c r="R47" s="1006"/>
      <c r="S47" s="1007"/>
    </row>
    <row r="48" spans="1:4" ht="15">
      <c r="A48" s="241"/>
      <c r="B48" s="241"/>
      <c r="C48" s="241"/>
      <c r="D48" s="241"/>
    </row>
    <row r="49" spans="22:24" ht="15">
      <c r="V49" s="662" t="s">
        <v>2162</v>
      </c>
      <c r="W49" s="663"/>
      <c r="X49" s="664"/>
    </row>
    <row r="50" spans="22:24" ht="15">
      <c r="V50" s="665"/>
      <c r="W50" s="97"/>
      <c r="X50" s="666"/>
    </row>
    <row r="51" spans="22:24" ht="15">
      <c r="V51" s="665"/>
      <c r="W51" s="97"/>
      <c r="X51" s="666"/>
    </row>
    <row r="52" spans="22:24" ht="15">
      <c r="V52" s="665" t="s">
        <v>2160</v>
      </c>
      <c r="W52" s="97"/>
      <c r="X52" s="666"/>
    </row>
    <row r="53" spans="22:24" ht="15">
      <c r="V53" s="665" t="s">
        <v>2161</v>
      </c>
      <c r="W53" s="97"/>
      <c r="X53" s="666"/>
    </row>
    <row r="54" spans="22:24" ht="15">
      <c r="V54" s="665" t="s">
        <v>2163</v>
      </c>
      <c r="W54" s="97" t="s">
        <v>2164</v>
      </c>
      <c r="X54" s="666" t="s">
        <v>2165</v>
      </c>
    </row>
    <row r="55" spans="22:24" ht="15">
      <c r="V55" s="667">
        <f>IF(A14="SOCIÉTÉ À CHARTE AUTRE QUE QUÉBÉCOISE",1,IF(A14="COMPANY OTHER THAN QUEBEC CHARTER",1,0))</f>
        <v>0</v>
      </c>
      <c r="W55" s="668">
        <f>IF(A15="ANNUAL STATEMENT",1,IF(A15="ÉTAT ANNUEL",1,0))</f>
        <v>1</v>
      </c>
      <c r="X55" s="669" t="b">
        <f>IF(AND(V55&gt;1,W55=1),1)</f>
        <v>0</v>
      </c>
    </row>
    <row r="57" spans="22:24" ht="15">
      <c r="V57" s="662" t="s">
        <v>2166</v>
      </c>
      <c r="W57" s="663"/>
      <c r="X57" s="1014"/>
    </row>
    <row r="58" spans="22:24" ht="15">
      <c r="V58" s="665"/>
      <c r="W58" s="97"/>
      <c r="X58" s="916"/>
    </row>
    <row r="59" spans="22:24" ht="15">
      <c r="V59" s="665"/>
      <c r="W59" s="97"/>
      <c r="X59" s="916"/>
    </row>
    <row r="60" spans="22:24" ht="15">
      <c r="V60" s="665" t="s">
        <v>176</v>
      </c>
      <c r="W60" s="97"/>
      <c r="X60" s="916"/>
    </row>
    <row r="61" spans="22:24" ht="15">
      <c r="V61" s="667" t="s">
        <v>1001</v>
      </c>
      <c r="W61" s="668"/>
      <c r="X61" s="1007"/>
    </row>
  </sheetData>
  <mergeCells count="34">
    <mergeCell ref="V24:V25"/>
    <mergeCell ref="W24:W25"/>
    <mergeCell ref="A46:D46"/>
    <mergeCell ref="L30:M30"/>
    <mergeCell ref="A26:E26"/>
    <mergeCell ref="A28:E28"/>
    <mergeCell ref="A30:E30"/>
    <mergeCell ref="H26:I26"/>
    <mergeCell ref="H28:I28"/>
    <mergeCell ref="H30:I30"/>
    <mergeCell ref="A27:S27"/>
    <mergeCell ref="A29:S29"/>
    <mergeCell ref="P26:Q26"/>
    <mergeCell ref="P28:Q28"/>
    <mergeCell ref="L26:M26"/>
    <mergeCell ref="L28:M28"/>
    <mergeCell ref="P30:Q30"/>
    <mergeCell ref="A25:S25"/>
    <mergeCell ref="J20:O20"/>
    <mergeCell ref="J19:O19"/>
    <mergeCell ref="A14:S14"/>
    <mergeCell ref="A2:S2"/>
    <mergeCell ref="A7:S7"/>
    <mergeCell ref="A16:S16"/>
    <mergeCell ref="A17:S17"/>
    <mergeCell ref="A15:S15"/>
    <mergeCell ref="A8:S8"/>
    <mergeCell ref="A11:S11"/>
    <mergeCell ref="A13:S13"/>
    <mergeCell ref="B12:F12"/>
    <mergeCell ref="G12:R12"/>
    <mergeCell ref="K9:L9"/>
    <mergeCell ref="J10:P10"/>
    <mergeCell ref="A5:S5"/>
  </mergeCells>
  <conditionalFormatting sqref="J19:O19">
    <cfRule type="expression" priority="1" dxfId="125">
      <formula>$W$2=1</formula>
    </cfRule>
  </conditionalFormatting>
  <dataValidations count="4">
    <dataValidation errorStyle="warning" type="whole" allowBlank="1" showInputMessage="1" showErrorMessage="1" prompt="Le NEQ doit comporter 10 chiffres_x000a__x000a_The QEN is a 10 digit number" error="Le NEQ doit comporter 10 chiffres_x000a__x000a_The QEN is a 10 digit number" sqref="M9">
      <formula1>1000000000</formula1>
      <formula2>9999999999</formula2>
    </dataValidation>
    <dataValidation allowBlank="1" showInputMessage="1" showErrorMessage="1" prompt="Inscrire la date en format texte._x000a_Exemple: 31 décembre 2018_x000a__x000a_Enter the date in text format. _x000a_Example: December 31, 2018" sqref="J19:O19"/>
    <dataValidation type="list" allowBlank="1" showInputMessage="1" showErrorMessage="1" prompt="Sélectionner la langue à l'aide de la flèche à droite_x000a__x000a_Click the drop-down arrow to choose the language" error="Sélectionner la langue à l'aide de la flèche à droite / Click the drop-down arrow to choose the language" sqref="A2:S2">
      <formula1>$V$1:$V$3</formula1>
    </dataValidation>
    <dataValidation type="list" allowBlank="1" showInputMessage="1" showErrorMessage="1" prompt="Sélectionner le format à l'aide de la flèche à droite _x000a__x000a_Click the drop-down arrow to choose the format" error="Sélectionner la langue à l'aide de la flèche à droite / Click the drop-down arrow to choose the language" sqref="A5:S5">
      <formula1>$V$4:$V$6</formula1>
    </dataValidation>
  </dataValidations>
  <printOptions horizontalCentered="1"/>
  <pageMargins left="0.393700787401575" right="0.393700787401575" top="0.590551181102362" bottom="0.590551181102362" header="0.31496062992126" footer="0.31496062992126"/>
  <pageSetup orientation="portrait" scale="73" r:id="rId15"/>
  <colBreaks count="1" manualBreakCount="1">
    <brk id="19" max="1048575" man="1"/>
  </colBreaks>
  <drawing r:id="rId13"/>
  <legacyDrawing r:id="rId14"/>
  <mc:AlternateContent xmlns:mc="http://schemas.openxmlformats.org/markup-compatibility/2006">
    <mc:Choice Requires="x14">
      <controls>
        <mc:AlternateContent xmlns:mc="http://schemas.openxmlformats.org/markup-compatibility/2006">
          <mc:Choice Requires="x14">
            <control shapeId="1027" r:id="rId1" name="Check Box 3">
              <controlPr defaultSize="0" autoLine="0" linkedCell="F26" autoPict="0">
                <anchor moveWithCells="1">
                  <from>
                    <xdr:col>5</xdr:col>
                    <xdr:colOff>85725</xdr:colOff>
                    <xdr:row>25</xdr:row>
                    <xdr:rowOff>104775</xdr:rowOff>
                  </from>
                  <to>
                    <xdr:col>5</xdr:col>
                    <xdr:colOff>247650</xdr:colOff>
                    <xdr:row>25</xdr:row>
                    <xdr:rowOff>285750</xdr:rowOff>
                  </to>
                </anchor>
              </controlPr>
            </control>
          </mc:Choice>
        </mc:AlternateContent>
        <mc:AlternateContent xmlns:mc="http://schemas.openxmlformats.org/markup-compatibility/2006">
          <mc:Choice Requires="x14">
            <control shapeId="1031" r:id="rId2" name="Check Box 7">
              <controlPr defaultSize="0" autoLine="0" linkedCell="F28" autoPict="0">
                <anchor moveWithCells="1">
                  <from>
                    <xdr:col>5</xdr:col>
                    <xdr:colOff>95250</xdr:colOff>
                    <xdr:row>27</xdr:row>
                    <xdr:rowOff>133350</xdr:rowOff>
                  </from>
                  <to>
                    <xdr:col>5</xdr:col>
                    <xdr:colOff>257175</xdr:colOff>
                    <xdr:row>27</xdr:row>
                    <xdr:rowOff>314325</xdr:rowOff>
                  </to>
                </anchor>
              </controlPr>
            </control>
          </mc:Choice>
        </mc:AlternateContent>
        <mc:AlternateContent xmlns:mc="http://schemas.openxmlformats.org/markup-compatibility/2006">
          <mc:Choice Requires="x14">
            <control shapeId="1033" r:id="rId3" name="Check Box 9">
              <controlPr defaultSize="0" autoLine="0" linkedCell="F30" autoPict="0">
                <anchor moveWithCells="1">
                  <from>
                    <xdr:col>5</xdr:col>
                    <xdr:colOff>57150</xdr:colOff>
                    <xdr:row>29</xdr:row>
                    <xdr:rowOff>142875</xdr:rowOff>
                  </from>
                  <to>
                    <xdr:col>5</xdr:col>
                    <xdr:colOff>219075</xdr:colOff>
                    <xdr:row>29</xdr:row>
                    <xdr:rowOff>333375</xdr:rowOff>
                  </to>
                </anchor>
              </controlPr>
            </control>
          </mc:Choice>
        </mc:AlternateContent>
        <mc:AlternateContent xmlns:mc="http://schemas.openxmlformats.org/markup-compatibility/2006">
          <mc:Choice Requires="x14">
            <control shapeId="1036" r:id="rId4" name="Check Box 12">
              <controlPr defaultSize="0" autoLine="0" linkedCell="J26" autoPict="0">
                <anchor moveWithCells="1">
                  <from>
                    <xdr:col>9</xdr:col>
                    <xdr:colOff>66675</xdr:colOff>
                    <xdr:row>25</xdr:row>
                    <xdr:rowOff>85725</xdr:rowOff>
                  </from>
                  <to>
                    <xdr:col>9</xdr:col>
                    <xdr:colOff>219075</xdr:colOff>
                    <xdr:row>25</xdr:row>
                    <xdr:rowOff>266700</xdr:rowOff>
                  </to>
                </anchor>
              </controlPr>
            </control>
          </mc:Choice>
        </mc:AlternateContent>
        <mc:AlternateContent xmlns:mc="http://schemas.openxmlformats.org/markup-compatibility/2006">
          <mc:Choice Requires="x14">
            <control shapeId="1044" r:id="rId5" name="Check Box 20">
              <controlPr defaultSize="0" autoLine="0" linkedCell="J28" autoPict="0">
                <anchor moveWithCells="1">
                  <from>
                    <xdr:col>9</xdr:col>
                    <xdr:colOff>66675</xdr:colOff>
                    <xdr:row>27</xdr:row>
                    <xdr:rowOff>123825</xdr:rowOff>
                  </from>
                  <to>
                    <xdr:col>9</xdr:col>
                    <xdr:colOff>219075</xdr:colOff>
                    <xdr:row>27</xdr:row>
                    <xdr:rowOff>304800</xdr:rowOff>
                  </to>
                </anchor>
              </controlPr>
            </control>
          </mc:Choice>
        </mc:AlternateContent>
        <mc:AlternateContent xmlns:mc="http://schemas.openxmlformats.org/markup-compatibility/2006">
          <mc:Choice Requires="x14">
            <control shapeId="1045" r:id="rId6" name="Check Box 21">
              <controlPr defaultSize="0" autoLine="0" linkedCell="J30" autoPict="0">
                <anchor moveWithCells="1">
                  <from>
                    <xdr:col>9</xdr:col>
                    <xdr:colOff>76200</xdr:colOff>
                    <xdr:row>29</xdr:row>
                    <xdr:rowOff>142875</xdr:rowOff>
                  </from>
                  <to>
                    <xdr:col>9</xdr:col>
                    <xdr:colOff>228600</xdr:colOff>
                    <xdr:row>29</xdr:row>
                    <xdr:rowOff>323850</xdr:rowOff>
                  </to>
                </anchor>
              </controlPr>
            </control>
          </mc:Choice>
        </mc:AlternateContent>
        <mc:AlternateContent xmlns:mc="http://schemas.openxmlformats.org/markup-compatibility/2006">
          <mc:Choice Requires="x14">
            <control shapeId="1046" r:id="rId7" name="Check Box 22">
              <controlPr defaultSize="0" autoLine="0" linkedCell="N30" autoPict="0">
                <anchor moveWithCells="1">
                  <from>
                    <xdr:col>13</xdr:col>
                    <xdr:colOff>57150</xdr:colOff>
                    <xdr:row>29</xdr:row>
                    <xdr:rowOff>133350</xdr:rowOff>
                  </from>
                  <to>
                    <xdr:col>13</xdr:col>
                    <xdr:colOff>228600</xdr:colOff>
                    <xdr:row>29</xdr:row>
                    <xdr:rowOff>314325</xdr:rowOff>
                  </to>
                </anchor>
              </controlPr>
            </control>
          </mc:Choice>
        </mc:AlternateContent>
        <mc:AlternateContent xmlns:mc="http://schemas.openxmlformats.org/markup-compatibility/2006">
          <mc:Choice Requires="x14">
            <control shapeId="1047" r:id="rId8" name="Check Box 23">
              <controlPr defaultSize="0" autoLine="0" linkedCell="N28" autoPict="0">
                <anchor moveWithCells="1">
                  <from>
                    <xdr:col>13</xdr:col>
                    <xdr:colOff>66675</xdr:colOff>
                    <xdr:row>27</xdr:row>
                    <xdr:rowOff>142875</xdr:rowOff>
                  </from>
                  <to>
                    <xdr:col>13</xdr:col>
                    <xdr:colOff>238125</xdr:colOff>
                    <xdr:row>27</xdr:row>
                    <xdr:rowOff>323850</xdr:rowOff>
                  </to>
                </anchor>
              </controlPr>
            </control>
          </mc:Choice>
        </mc:AlternateContent>
        <mc:AlternateContent xmlns:mc="http://schemas.openxmlformats.org/markup-compatibility/2006">
          <mc:Choice Requires="x14">
            <control shapeId="1048" r:id="rId9" name="Check Box 24">
              <controlPr defaultSize="0" autoLine="0" linkedCell="N26" autoPict="0">
                <anchor moveWithCells="1">
                  <from>
                    <xdr:col>13</xdr:col>
                    <xdr:colOff>66675</xdr:colOff>
                    <xdr:row>25</xdr:row>
                    <xdr:rowOff>133350</xdr:rowOff>
                  </from>
                  <to>
                    <xdr:col>13</xdr:col>
                    <xdr:colOff>238125</xdr:colOff>
                    <xdr:row>25</xdr:row>
                    <xdr:rowOff>314325</xdr:rowOff>
                  </to>
                </anchor>
              </controlPr>
            </control>
          </mc:Choice>
        </mc:AlternateContent>
        <mc:AlternateContent xmlns:mc="http://schemas.openxmlformats.org/markup-compatibility/2006">
          <mc:Choice Requires="x14">
            <control shapeId="1049" r:id="rId10" name="Check Box 25">
              <controlPr defaultSize="0" autoLine="0" linkedCell="R26" autoPict="0">
                <anchor moveWithCells="1">
                  <from>
                    <xdr:col>17</xdr:col>
                    <xdr:colOff>66675</xdr:colOff>
                    <xdr:row>25</xdr:row>
                    <xdr:rowOff>123825</xdr:rowOff>
                  </from>
                  <to>
                    <xdr:col>17</xdr:col>
                    <xdr:colOff>228600</xdr:colOff>
                    <xdr:row>25</xdr:row>
                    <xdr:rowOff>304800</xdr:rowOff>
                  </to>
                </anchor>
              </controlPr>
            </control>
          </mc:Choice>
        </mc:AlternateContent>
        <mc:AlternateContent xmlns:mc="http://schemas.openxmlformats.org/markup-compatibility/2006">
          <mc:Choice Requires="x14">
            <control shapeId="1050" r:id="rId11" name="Check Box 26">
              <controlPr defaultSize="0" autoLine="0" linkedCell="R28" autoPict="0">
                <anchor moveWithCells="1">
                  <from>
                    <xdr:col>17</xdr:col>
                    <xdr:colOff>57150</xdr:colOff>
                    <xdr:row>27</xdr:row>
                    <xdr:rowOff>171450</xdr:rowOff>
                  </from>
                  <to>
                    <xdr:col>17</xdr:col>
                    <xdr:colOff>219075</xdr:colOff>
                    <xdr:row>27</xdr:row>
                    <xdr:rowOff>352425</xdr:rowOff>
                  </to>
                </anchor>
              </controlPr>
            </control>
          </mc:Choice>
        </mc:AlternateContent>
        <mc:AlternateContent xmlns:mc="http://schemas.openxmlformats.org/markup-compatibility/2006">
          <mc:Choice Requires="x14">
            <control shapeId="1051" r:id="rId12" name="Check Box 27">
              <controlPr defaultSize="0" autoLine="0" linkedCell="R30" autoPict="0">
                <anchor moveWithCells="1">
                  <from>
                    <xdr:col>17</xdr:col>
                    <xdr:colOff>66675</xdr:colOff>
                    <xdr:row>29</xdr:row>
                    <xdr:rowOff>133350</xdr:rowOff>
                  </from>
                  <to>
                    <xdr:col>17</xdr:col>
                    <xdr:colOff>228600</xdr:colOff>
                    <xdr:row>29</xdr:row>
                    <xdr:rowOff>314325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0">
    <tabColor theme="6" tint="0.399980008602142"/>
  </sheetPr>
  <dimension ref="A1:T171"/>
  <sheetViews>
    <sheetView zoomScale="90" zoomScaleNormal="90" workbookViewId="0" topLeftCell="A1">
      <selection pane="topLeft" activeCell="J17" sqref="J17"/>
    </sheetView>
  </sheetViews>
  <sheetFormatPr defaultColWidth="0" defaultRowHeight="15" outlineLevelCol="1"/>
  <cols>
    <col min="1" max="1" width="9.42857142857143" style="983" customWidth="1"/>
    <col min="2" max="2" width="29.2857142857143" style="983" customWidth="1"/>
    <col min="3" max="14" width="10.7142857142857" style="983" customWidth="1"/>
    <col min="15" max="15" width="11.4285714285714" style="794" customWidth="1"/>
    <col min="16" max="16" width="11.4285714285714" style="983" customWidth="1"/>
    <col min="17" max="17" width="14.4285714285714" style="1500" customWidth="1"/>
    <col min="18" max="18" width="1.42857142857143" style="983" customWidth="1"/>
    <col min="19" max="19" width="34.4285714285714" style="798" hidden="1" customWidth="1" outlineLevel="1"/>
    <col min="20" max="20" width="47.5714285714286" style="762" hidden="1" customWidth="1" outlineLevel="1"/>
    <col min="21" max="21" width="4.42857142857143" style="983" customWidth="1" collapsed="1"/>
    <col min="22" max="16384" width="2.57142857142857" style="983" hidden="1"/>
  </cols>
  <sheetData>
    <row r="1" spans="1:20" ht="24" customHeight="1">
      <c r="A1" s="1970" t="str">
        <f>Identification!A14</f>
        <v>SOCIÉTÉ À CHARTE QUÉBÉCOISE</v>
      </c>
      <c r="B1" s="1971"/>
      <c r="C1" s="1971"/>
      <c r="D1" s="1971"/>
      <c r="E1" s="1971"/>
      <c r="F1" s="1971"/>
      <c r="G1" s="1971"/>
      <c r="H1" s="1971"/>
      <c r="I1" s="1971"/>
      <c r="J1" s="1971"/>
      <c r="K1" s="1971"/>
      <c r="L1" s="1971"/>
      <c r="M1" s="1971"/>
      <c r="N1" s="1971"/>
      <c r="O1" s="1971"/>
      <c r="P1" s="1023"/>
      <c r="Q1" s="574" t="str">
        <f>Identification!A15</f>
        <v>ÉTAT ANNUEL</v>
      </c>
      <c r="T1" s="809"/>
    </row>
    <row r="2" spans="1:20" ht="15">
      <c r="A2" s="1972" t="str">
        <f>IF(Langue=0,"ANNEXE "&amp;'T des M - T of C'!A13,"SCHEDULE "&amp;'T des M - T of C'!A13)</f>
        <v>ANNEXE 1100</v>
      </c>
      <c r="B2" s="1973"/>
      <c r="C2" s="1973"/>
      <c r="D2" s="1973"/>
      <c r="E2" s="1973"/>
      <c r="F2" s="1973"/>
      <c r="G2" s="1973"/>
      <c r="H2" s="1973"/>
      <c r="I2" s="1973"/>
      <c r="J2" s="1973"/>
      <c r="K2" s="1973"/>
      <c r="L2" s="1973"/>
      <c r="M2" s="1973"/>
      <c r="N2" s="1973"/>
      <c r="O2" s="1973"/>
      <c r="P2" s="1973"/>
      <c r="Q2" s="1974"/>
      <c r="T2" s="809"/>
    </row>
    <row r="3" spans="1:20" s="763" customFormat="1" ht="22.5" customHeight="1">
      <c r="A3" s="1975">
        <f>'300'!$A$3</f>
        <v>0</v>
      </c>
      <c r="B3" s="1976"/>
      <c r="C3" s="1976"/>
      <c r="D3" s="1976"/>
      <c r="E3" s="1976"/>
      <c r="F3" s="1976"/>
      <c r="G3" s="1976"/>
      <c r="H3" s="1976"/>
      <c r="I3" s="1976"/>
      <c r="J3" s="1976"/>
      <c r="K3" s="1976"/>
      <c r="L3" s="1976"/>
      <c r="M3" s="1976"/>
      <c r="N3" s="1976"/>
      <c r="O3" s="1976"/>
      <c r="P3" s="1976"/>
      <c r="Q3" s="1977"/>
      <c r="S3" s="799"/>
      <c r="T3" s="810"/>
    </row>
    <row r="4" spans="1:20" s="763" customFormat="1" ht="22.5" customHeight="1">
      <c r="A4" s="1978" t="str">
        <f>UPPER('T des M - T of C'!B13)</f>
        <v>VALEURS MOBILIÈRES</v>
      </c>
      <c r="B4" s="1979"/>
      <c r="C4" s="1979"/>
      <c r="D4" s="1979"/>
      <c r="E4" s="1979"/>
      <c r="F4" s="1979"/>
      <c r="G4" s="1979"/>
      <c r="H4" s="1979"/>
      <c r="I4" s="1979"/>
      <c r="J4" s="1979"/>
      <c r="K4" s="1979"/>
      <c r="L4" s="1979"/>
      <c r="M4" s="1979"/>
      <c r="N4" s="1979"/>
      <c r="O4" s="1979"/>
      <c r="P4" s="1979"/>
      <c r="Q4" s="1980"/>
      <c r="S4" s="799"/>
      <c r="T4" s="811"/>
    </row>
    <row r="5" spans="1:20" s="763" customFormat="1" ht="22.5" customHeight="1">
      <c r="A5" s="1981" t="str">
        <f>IF(Langue=0,"au "&amp;Identification!J19,"As at "&amp;Identification!J19)</f>
        <v>au </v>
      </c>
      <c r="B5" s="1982"/>
      <c r="C5" s="1982"/>
      <c r="D5" s="1982"/>
      <c r="E5" s="1982"/>
      <c r="F5" s="1982"/>
      <c r="G5" s="1982"/>
      <c r="H5" s="1982"/>
      <c r="I5" s="1982"/>
      <c r="J5" s="1982"/>
      <c r="K5" s="1982"/>
      <c r="L5" s="1982"/>
      <c r="M5" s="1982"/>
      <c r="N5" s="1982"/>
      <c r="O5" s="1982"/>
      <c r="P5" s="1982"/>
      <c r="Q5" s="1983"/>
      <c r="S5" s="799"/>
      <c r="T5" s="810"/>
    </row>
    <row r="6" spans="1:20" s="764" customFormat="1" ht="15" customHeight="1">
      <c r="A6" s="1962" t="str">
        <f>IF(Langue=0,S6,T6)</f>
        <v>(000$)</v>
      </c>
      <c r="B6" s="1963"/>
      <c r="C6" s="1963"/>
      <c r="D6" s="1963"/>
      <c r="E6" s="1963"/>
      <c r="F6" s="1963"/>
      <c r="G6" s="1963"/>
      <c r="H6" s="1963"/>
      <c r="I6" s="1963"/>
      <c r="J6" s="1963"/>
      <c r="K6" s="1963"/>
      <c r="L6" s="1963"/>
      <c r="M6" s="1963"/>
      <c r="N6" s="1963"/>
      <c r="O6" s="1963"/>
      <c r="P6" s="1963"/>
      <c r="Q6" s="1964"/>
      <c r="S6" s="800" t="s">
        <v>325</v>
      </c>
      <c r="T6" s="812" t="s">
        <v>970</v>
      </c>
    </row>
    <row r="7" spans="1:20" ht="11.25" customHeight="1">
      <c r="A7" s="1984"/>
      <c r="B7" s="1985"/>
      <c r="C7" s="1985"/>
      <c r="D7" s="1985"/>
      <c r="E7" s="1985"/>
      <c r="F7" s="1985"/>
      <c r="G7" s="1985"/>
      <c r="H7" s="1985"/>
      <c r="I7" s="1985"/>
      <c r="J7" s="1985"/>
      <c r="K7" s="1985"/>
      <c r="L7" s="1985"/>
      <c r="M7" s="1985"/>
      <c r="N7" s="1985"/>
      <c r="O7" s="1985"/>
      <c r="P7" s="1985"/>
      <c r="Q7" s="1986"/>
      <c r="T7" s="809"/>
    </row>
    <row r="8" spans="1:20" ht="15" customHeight="1">
      <c r="A8" s="1987" t="str">
        <f>IF(Langue=0,S8,T8)</f>
        <v>TITRES À LA JUSTE VALEUR PAR LE BIAIS DU RÉSULTAT</v>
      </c>
      <c r="B8" s="1988"/>
      <c r="C8" s="1993" t="str">
        <f>IF(Langue=0,S156,T156)</f>
        <v>Taux variable</v>
      </c>
      <c r="D8" s="1995" t="str">
        <f>IF(Langue=0,S157,T157)</f>
        <v>Taux fixe</v>
      </c>
      <c r="E8" s="1996"/>
      <c r="F8" s="1996"/>
      <c r="G8" s="1996"/>
      <c r="H8" s="1996"/>
      <c r="I8" s="1996"/>
      <c r="J8" s="1996"/>
      <c r="K8" s="1996"/>
      <c r="L8" s="1996"/>
      <c r="M8" s="1997"/>
      <c r="N8" s="1998" t="str">
        <f>IF(Langue=0,S168,T168)</f>
        <v>Insensible aux taux d'intérêt</v>
      </c>
      <c r="O8" s="1998" t="str">
        <f>IF(Langue=0,S169,T169)</f>
        <v>Sous-total</v>
      </c>
      <c r="P8" s="1998" t="str">
        <f>IF(Langue=0,S170,T170)</f>
        <v>Provisions</v>
      </c>
      <c r="Q8" s="2000" t="str">
        <f>IF(Langue=0,S171,T171)</f>
        <v>Valeur nette au bilan</v>
      </c>
      <c r="S8" s="1965" t="s">
        <v>2497</v>
      </c>
      <c r="T8" s="1966" t="s">
        <v>1584</v>
      </c>
    </row>
    <row r="9" spans="1:20" ht="60" customHeight="1">
      <c r="A9" s="1989"/>
      <c r="B9" s="1990"/>
      <c r="C9" s="1994"/>
      <c r="D9" s="765" t="str">
        <f>IF(Langue=0,S158,T158)</f>
        <v>De 1 jour à 1 mois</v>
      </c>
      <c r="E9" s="765" t="str">
        <f>IF(Langue=0,S159,T159)</f>
        <v>Plus de 
1 mois à 
3 mois</v>
      </c>
      <c r="F9" s="765" t="str">
        <f>IF(Langue=0,S160,T160)</f>
        <v>Plus de 
3 mois à 
6 mois</v>
      </c>
      <c r="G9" s="765" t="str">
        <f>IF(Langue=0,S161,T161)</f>
        <v>Plus de 
6 mois à 
1 an</v>
      </c>
      <c r="H9" s="765" t="str">
        <f>IF(Langue=0,S162,T162)</f>
        <v>Plus de 
1 an à 
2 ans</v>
      </c>
      <c r="I9" s="765" t="str">
        <f>IF(Langue=0,S163,T163)</f>
        <v>Plus de 
2 ans à 
3 ans</v>
      </c>
      <c r="J9" s="765" t="str">
        <f>IF(Langue=0,S164,T164)</f>
        <v>Plus de 
3 ans à 
4 ans</v>
      </c>
      <c r="K9" s="765" t="str">
        <f>IF(Langue=0,S165,T165)</f>
        <v>Plus de 
4 ans à 
5 ans</v>
      </c>
      <c r="L9" s="765" t="str">
        <f>IF(Langue=0,S166,T166)</f>
        <v>Plus de 
5 ans à 
7 ans</v>
      </c>
      <c r="M9" s="765" t="str">
        <f>IF(Langue=0,S167,T167)</f>
        <v>Plus de 
7 ans</v>
      </c>
      <c r="N9" s="1999"/>
      <c r="O9" s="1999"/>
      <c r="P9" s="1999"/>
      <c r="Q9" s="2001"/>
      <c r="S9" s="1965"/>
      <c r="T9" s="1966"/>
    </row>
    <row r="10" spans="1:20" ht="15">
      <c r="A10" s="1991"/>
      <c r="B10" s="1992"/>
      <c r="C10" s="766" t="s">
        <v>377</v>
      </c>
      <c r="D10" s="767" t="s">
        <v>376</v>
      </c>
      <c r="E10" s="767" t="s">
        <v>378</v>
      </c>
      <c r="F10" s="767" t="s">
        <v>379</v>
      </c>
      <c r="G10" s="767" t="s">
        <v>380</v>
      </c>
      <c r="H10" s="767" t="s">
        <v>381</v>
      </c>
      <c r="I10" s="767" t="s">
        <v>382</v>
      </c>
      <c r="J10" s="767" t="s">
        <v>383</v>
      </c>
      <c r="K10" s="767" t="s">
        <v>384</v>
      </c>
      <c r="L10" s="767" t="s">
        <v>164</v>
      </c>
      <c r="M10" s="767" t="s">
        <v>145</v>
      </c>
      <c r="N10" s="767" t="s">
        <v>149</v>
      </c>
      <c r="O10" s="767" t="s">
        <v>150</v>
      </c>
      <c r="P10" s="767" t="s">
        <v>171</v>
      </c>
      <c r="Q10" s="1487" t="s">
        <v>172</v>
      </c>
      <c r="T10" s="809"/>
    </row>
    <row r="11" spans="1:20" ht="30">
      <c r="A11" s="1967" t="str">
        <f>IF(Langue=0,S11,T11)</f>
        <v>TITRES CLASSÉS À LA JUSTE VALEUR PAR LE BIAIS DU RÉSULTAT NET</v>
      </c>
      <c r="B11" s="1968"/>
      <c r="C11" s="1968"/>
      <c r="D11" s="1968"/>
      <c r="E11" s="1968"/>
      <c r="F11" s="1968"/>
      <c r="G11" s="1968"/>
      <c r="H11" s="1968"/>
      <c r="I11" s="1968"/>
      <c r="J11" s="1968"/>
      <c r="K11" s="1968"/>
      <c r="L11" s="1968"/>
      <c r="M11" s="1968"/>
      <c r="N11" s="1968"/>
      <c r="O11" s="1968"/>
      <c r="P11" s="1968"/>
      <c r="Q11" s="1969"/>
      <c r="S11" s="801" t="s">
        <v>2498</v>
      </c>
      <c r="T11" s="809" t="s">
        <v>2517</v>
      </c>
    </row>
    <row r="12" spans="1:20" ht="15">
      <c r="A12" s="2002" t="str">
        <f>IF(Langue=0,S12,T12)</f>
        <v>Créances émises ou garanties par :</v>
      </c>
      <c r="B12" s="2003"/>
      <c r="C12" s="768"/>
      <c r="D12" s="768"/>
      <c r="E12" s="768"/>
      <c r="F12" s="768"/>
      <c r="G12" s="768"/>
      <c r="H12" s="768"/>
      <c r="I12" s="768"/>
      <c r="J12" s="768"/>
      <c r="K12" s="768"/>
      <c r="L12" s="768"/>
      <c r="M12" s="768"/>
      <c r="N12" s="768"/>
      <c r="O12" s="768"/>
      <c r="P12" s="768"/>
      <c r="Q12" s="1488"/>
      <c r="S12" s="798" t="s">
        <v>588</v>
      </c>
      <c r="T12" s="809" t="s">
        <v>2259</v>
      </c>
    </row>
    <row r="13" spans="1:20" ht="14.25" customHeight="1">
      <c r="A13" s="819" t="s">
        <v>168</v>
      </c>
      <c r="B13" s="970" t="str">
        <f>IF(Langue=0,S13,T13)</f>
        <v>Gouvernement fédéral</v>
      </c>
      <c r="C13" s="1141"/>
      <c r="D13" s="1141"/>
      <c r="E13" s="1141"/>
      <c r="F13" s="1141"/>
      <c r="G13" s="1141"/>
      <c r="H13" s="1141"/>
      <c r="I13" s="1141"/>
      <c r="J13" s="1141"/>
      <c r="K13" s="1141"/>
      <c r="L13" s="1141"/>
      <c r="M13" s="1141"/>
      <c r="N13" s="1141"/>
      <c r="O13" s="1142">
        <f>SUM(C13:N13)</f>
        <v>0</v>
      </c>
      <c r="P13" s="1141"/>
      <c r="Q13" s="1151">
        <f>+O13-P13</f>
        <v>0</v>
      </c>
      <c r="S13" s="1069" t="s">
        <v>522</v>
      </c>
      <c r="T13" s="971" t="s">
        <v>1499</v>
      </c>
    </row>
    <row r="14" spans="1:20" ht="15">
      <c r="A14" s="819" t="s">
        <v>1782</v>
      </c>
      <c r="B14" s="970" t="str">
        <f>IF(Langue=0,S14,T14)</f>
        <v>Gouvernement provincial</v>
      </c>
      <c r="C14" s="1143"/>
      <c r="D14" s="1143"/>
      <c r="E14" s="1143"/>
      <c r="F14" s="1143"/>
      <c r="G14" s="1143"/>
      <c r="H14" s="1143"/>
      <c r="I14" s="1143"/>
      <c r="J14" s="1143"/>
      <c r="K14" s="1143"/>
      <c r="L14" s="1143"/>
      <c r="M14" s="1143"/>
      <c r="N14" s="1143"/>
      <c r="O14" s="1144">
        <f>SUM(C14:N14)</f>
        <v>0</v>
      </c>
      <c r="P14" s="1143"/>
      <c r="Q14" s="1154">
        <f>+O14-P14</f>
        <v>0</v>
      </c>
      <c r="S14" s="1069" t="s">
        <v>523</v>
      </c>
      <c r="T14" s="971" t="s">
        <v>1500</v>
      </c>
    </row>
    <row r="15" spans="1:20" ht="22.5" customHeight="1">
      <c r="A15" s="769"/>
      <c r="B15" s="2004" t="str">
        <f>IF(Langue=0,S15,T15)</f>
        <v>Municipalités, administrations publiques, commissions scolaires</v>
      </c>
      <c r="C15" s="2005"/>
      <c r="D15" s="2006"/>
      <c r="E15" s="2006"/>
      <c r="F15" s="2006"/>
      <c r="G15" s="2006"/>
      <c r="H15" s="2006"/>
      <c r="I15" s="2006"/>
      <c r="J15" s="2006"/>
      <c r="K15" s="2006"/>
      <c r="L15" s="2006"/>
      <c r="M15" s="2006"/>
      <c r="N15" s="2006"/>
      <c r="O15" s="2006"/>
      <c r="P15" s="2006"/>
      <c r="Q15" s="2007"/>
      <c r="S15" s="798" t="s">
        <v>589</v>
      </c>
      <c r="T15" s="2012" t="s">
        <v>1385</v>
      </c>
    </row>
    <row r="16" spans="1:20" ht="22.5" customHeight="1">
      <c r="A16" s="820" t="s">
        <v>2587</v>
      </c>
      <c r="B16" s="2004"/>
      <c r="C16" s="1141"/>
      <c r="D16" s="1141"/>
      <c r="E16" s="1141"/>
      <c r="F16" s="1141"/>
      <c r="G16" s="1141"/>
      <c r="H16" s="1141"/>
      <c r="I16" s="1141"/>
      <c r="J16" s="1141"/>
      <c r="K16" s="1141"/>
      <c r="L16" s="1141"/>
      <c r="M16" s="1141"/>
      <c r="N16" s="1141"/>
      <c r="O16" s="1142">
        <f>SUM(C16:N16)</f>
        <v>0</v>
      </c>
      <c r="P16" s="1141"/>
      <c r="Q16" s="1151">
        <f>+O16-P16</f>
        <v>0</v>
      </c>
      <c r="T16" s="2012"/>
    </row>
    <row r="17" spans="1:20" s="770" customFormat="1" ht="30">
      <c r="A17" s="821" t="s">
        <v>2588</v>
      </c>
      <c r="B17" s="970" t="str">
        <f>IF(Langue=0,S17,T17)</f>
        <v>Administrations publiques à l'étranger</v>
      </c>
      <c r="C17" s="1143"/>
      <c r="D17" s="1143"/>
      <c r="E17" s="1143"/>
      <c r="F17" s="1143"/>
      <c r="G17" s="1143"/>
      <c r="H17" s="1143"/>
      <c r="I17" s="1143"/>
      <c r="J17" s="1143"/>
      <c r="K17" s="1143"/>
      <c r="L17" s="1143"/>
      <c r="M17" s="1143"/>
      <c r="N17" s="1143"/>
      <c r="O17" s="1144">
        <f>SUM(C17:N17)</f>
        <v>0</v>
      </c>
      <c r="P17" s="1143"/>
      <c r="Q17" s="1154">
        <f>+O17-P17</f>
        <v>0</v>
      </c>
      <c r="S17" s="798" t="s">
        <v>590</v>
      </c>
      <c r="T17" s="971" t="s">
        <v>1395</v>
      </c>
    </row>
    <row r="18" spans="1:20" ht="22.5" customHeight="1">
      <c r="A18" s="2013" t="str">
        <f>IF(Langue=0,S18,T18)</f>
        <v>Obligations et débentures</v>
      </c>
      <c r="B18" s="2014"/>
      <c r="C18" s="2015"/>
      <c r="D18" s="2015"/>
      <c r="E18" s="2015"/>
      <c r="F18" s="2015"/>
      <c r="G18" s="2015"/>
      <c r="H18" s="2015"/>
      <c r="I18" s="2015"/>
      <c r="J18" s="2015"/>
      <c r="K18" s="2015"/>
      <c r="L18" s="2015"/>
      <c r="M18" s="2015"/>
      <c r="N18" s="2015"/>
      <c r="O18" s="2015"/>
      <c r="P18" s="2015"/>
      <c r="Q18" s="2016"/>
      <c r="S18" s="798" t="s">
        <v>1</v>
      </c>
      <c r="T18" s="809" t="s">
        <v>1067</v>
      </c>
    </row>
    <row r="19" spans="1:20" ht="15">
      <c r="A19" s="822" t="s">
        <v>2589</v>
      </c>
      <c r="B19" s="970" t="str">
        <f>IF(Langue=0,S19,T19)</f>
        <v>Sociétés canadiennes</v>
      </c>
      <c r="C19" s="1141"/>
      <c r="D19" s="1141"/>
      <c r="E19" s="1141"/>
      <c r="F19" s="1141"/>
      <c r="G19" s="1141"/>
      <c r="H19" s="1141"/>
      <c r="I19" s="1141"/>
      <c r="J19" s="1141"/>
      <c r="K19" s="1141"/>
      <c r="L19" s="1141"/>
      <c r="M19" s="1141"/>
      <c r="N19" s="1141"/>
      <c r="O19" s="1142">
        <f>SUM(C19:N19)</f>
        <v>0</v>
      </c>
      <c r="P19" s="1141"/>
      <c r="Q19" s="1151">
        <f>+O19-P19</f>
        <v>0</v>
      </c>
      <c r="S19" s="1069" t="s">
        <v>752</v>
      </c>
      <c r="T19" s="971" t="s">
        <v>1382</v>
      </c>
    </row>
    <row r="20" spans="1:20" ht="15">
      <c r="A20" s="823" t="s">
        <v>2590</v>
      </c>
      <c r="B20" s="970" t="str">
        <f>IF(Langue=0,S20,T20)</f>
        <v>Sociétés étrangères</v>
      </c>
      <c r="C20" s="1143"/>
      <c r="D20" s="1143"/>
      <c r="E20" s="1143"/>
      <c r="F20" s="1143"/>
      <c r="G20" s="1143"/>
      <c r="H20" s="1143"/>
      <c r="I20" s="1143"/>
      <c r="J20" s="1143"/>
      <c r="K20" s="1143"/>
      <c r="L20" s="1143"/>
      <c r="M20" s="1143"/>
      <c r="N20" s="1143"/>
      <c r="O20" s="1144">
        <f>SUM(C20:N20)</f>
        <v>0</v>
      </c>
      <c r="P20" s="1143"/>
      <c r="Q20" s="1154">
        <f>+O20-P20</f>
        <v>0</v>
      </c>
      <c r="S20" s="1069" t="s">
        <v>753</v>
      </c>
      <c r="T20" s="971" t="s">
        <v>1345</v>
      </c>
    </row>
    <row r="21" spans="1:20" ht="22.5" customHeight="1">
      <c r="A21" s="2013" t="str">
        <f>IF(Langue=0,S21,T21)</f>
        <v>Actions ordinaires</v>
      </c>
      <c r="B21" s="2014"/>
      <c r="C21" s="972"/>
      <c r="D21" s="972"/>
      <c r="E21" s="972"/>
      <c r="F21" s="972"/>
      <c r="G21" s="972"/>
      <c r="H21" s="972"/>
      <c r="I21" s="972"/>
      <c r="J21" s="972"/>
      <c r="K21" s="972"/>
      <c r="L21" s="972"/>
      <c r="M21" s="972"/>
      <c r="N21" s="972"/>
      <c r="O21" s="972"/>
      <c r="P21" s="972"/>
      <c r="Q21" s="1489"/>
      <c r="S21" s="798" t="s">
        <v>577</v>
      </c>
      <c r="T21" s="809" t="s">
        <v>1112</v>
      </c>
    </row>
    <row r="22" spans="1:20" ht="15">
      <c r="A22" s="822" t="s">
        <v>2591</v>
      </c>
      <c r="B22" s="970" t="str">
        <f>IF(Langue=0,S22,T22)</f>
        <v>Canadiennes</v>
      </c>
      <c r="C22" s="1141"/>
      <c r="D22" s="1141"/>
      <c r="E22" s="1141"/>
      <c r="F22" s="1141"/>
      <c r="G22" s="1141"/>
      <c r="H22" s="1141"/>
      <c r="I22" s="1141"/>
      <c r="J22" s="1141"/>
      <c r="K22" s="1141"/>
      <c r="L22" s="1141"/>
      <c r="M22" s="1141"/>
      <c r="N22" s="1141"/>
      <c r="O22" s="1142">
        <f>SUM(C22:N22)</f>
        <v>0</v>
      </c>
      <c r="P22" s="1141"/>
      <c r="Q22" s="1151">
        <f>+O22-P22</f>
        <v>0</v>
      </c>
      <c r="S22" s="1069" t="s">
        <v>754</v>
      </c>
      <c r="T22" s="971" t="s">
        <v>1382</v>
      </c>
    </row>
    <row r="23" spans="1:20" ht="15">
      <c r="A23" s="823" t="s">
        <v>2592</v>
      </c>
      <c r="B23" s="970" t="str">
        <f>IF(Langue=0,S23,T23)</f>
        <v>Étrangères</v>
      </c>
      <c r="C23" s="1143"/>
      <c r="D23" s="1143"/>
      <c r="E23" s="1143"/>
      <c r="F23" s="1143"/>
      <c r="G23" s="1143"/>
      <c r="H23" s="1143"/>
      <c r="I23" s="1143"/>
      <c r="J23" s="1143"/>
      <c r="K23" s="1143"/>
      <c r="L23" s="1143"/>
      <c r="M23" s="1143"/>
      <c r="N23" s="1143"/>
      <c r="O23" s="1144">
        <f>SUM(C23:N23)</f>
        <v>0</v>
      </c>
      <c r="P23" s="1143"/>
      <c r="Q23" s="1154">
        <f>+O23-P23</f>
        <v>0</v>
      </c>
      <c r="S23" s="1069" t="s">
        <v>755</v>
      </c>
      <c r="T23" s="971" t="s">
        <v>1345</v>
      </c>
    </row>
    <row r="24" spans="1:20" ht="22.5" customHeight="1">
      <c r="A24" s="2013" t="str">
        <f>IF(Langue=0,S24,T24)</f>
        <v>Actions privilégiées</v>
      </c>
      <c r="B24" s="2014"/>
      <c r="C24" s="972"/>
      <c r="D24" s="972"/>
      <c r="E24" s="972"/>
      <c r="F24" s="972"/>
      <c r="G24" s="972"/>
      <c r="H24" s="972"/>
      <c r="I24" s="972"/>
      <c r="J24" s="972"/>
      <c r="K24" s="972"/>
      <c r="L24" s="972"/>
      <c r="M24" s="972"/>
      <c r="N24" s="972"/>
      <c r="O24" s="972"/>
      <c r="P24" s="972"/>
      <c r="Q24" s="1489"/>
      <c r="S24" s="798" t="s">
        <v>27</v>
      </c>
      <c r="T24" s="809" t="s">
        <v>1113</v>
      </c>
    </row>
    <row r="25" spans="1:20" ht="15">
      <c r="A25" s="823" t="s">
        <v>2594</v>
      </c>
      <c r="B25" s="886" t="str">
        <f>+B22</f>
        <v>Canadiennes</v>
      </c>
      <c r="C25" s="1141"/>
      <c r="D25" s="1141"/>
      <c r="E25" s="1141"/>
      <c r="F25" s="1141"/>
      <c r="G25" s="1141"/>
      <c r="H25" s="1141"/>
      <c r="I25" s="1141"/>
      <c r="J25" s="1141"/>
      <c r="K25" s="1141"/>
      <c r="L25" s="1141"/>
      <c r="M25" s="1141"/>
      <c r="N25" s="1141"/>
      <c r="O25" s="1142">
        <f>SUM(C25:N25)</f>
        <v>0</v>
      </c>
      <c r="P25" s="1141"/>
      <c r="Q25" s="1151">
        <f>+O25-P25</f>
        <v>0</v>
      </c>
      <c r="T25" s="809"/>
    </row>
    <row r="26" spans="1:20" ht="15">
      <c r="A26" s="823" t="s">
        <v>2593</v>
      </c>
      <c r="B26" s="886" t="str">
        <f>+B23</f>
        <v>Étrangères</v>
      </c>
      <c r="C26" s="1143"/>
      <c r="D26" s="1143"/>
      <c r="E26" s="1143"/>
      <c r="F26" s="1143"/>
      <c r="G26" s="1143"/>
      <c r="H26" s="1143"/>
      <c r="I26" s="1143"/>
      <c r="J26" s="1143"/>
      <c r="K26" s="1143"/>
      <c r="L26" s="1143"/>
      <c r="M26" s="1143"/>
      <c r="N26" s="1143"/>
      <c r="O26" s="1144">
        <f>SUM(C26:N26)</f>
        <v>0</v>
      </c>
      <c r="P26" s="1143"/>
      <c r="Q26" s="1154">
        <f>+O26-P26</f>
        <v>0</v>
      </c>
      <c r="S26" s="802"/>
      <c r="T26" s="809"/>
    </row>
    <row r="27" spans="1:20" ht="11.25" customHeight="1">
      <c r="A27" s="2017"/>
      <c r="B27" s="2018"/>
      <c r="C27" s="2019"/>
      <c r="D27" s="2019"/>
      <c r="E27" s="2019"/>
      <c r="F27" s="2019"/>
      <c r="G27" s="2019"/>
      <c r="H27" s="2019"/>
      <c r="I27" s="2019"/>
      <c r="J27" s="2019"/>
      <c r="K27" s="2019"/>
      <c r="L27" s="2019"/>
      <c r="M27" s="2019"/>
      <c r="N27" s="2019"/>
      <c r="O27" s="2019"/>
      <c r="P27" s="2019"/>
      <c r="Q27" s="2020"/>
      <c r="S27" s="802"/>
      <c r="T27" s="810"/>
    </row>
    <row r="28" spans="1:20" s="772" customFormat="1" ht="22.5" customHeight="1">
      <c r="A28" s="821" t="s">
        <v>2595</v>
      </c>
      <c r="B28" s="771" t="str">
        <f>IF(Langue=0,S28,T28)</f>
        <v>Titres adossés à des créances</v>
      </c>
      <c r="C28" s="1143"/>
      <c r="D28" s="1143"/>
      <c r="E28" s="1143"/>
      <c r="F28" s="1143"/>
      <c r="G28" s="1143"/>
      <c r="H28" s="1143"/>
      <c r="I28" s="1143"/>
      <c r="J28" s="1143"/>
      <c r="K28" s="1143"/>
      <c r="L28" s="1143"/>
      <c r="M28" s="1143"/>
      <c r="N28" s="1143"/>
      <c r="O28" s="1144">
        <f>SUM(C28:N28)</f>
        <v>0</v>
      </c>
      <c r="P28" s="1143"/>
      <c r="Q28" s="1154">
        <f>+O28-P28</f>
        <v>0</v>
      </c>
      <c r="S28" s="798" t="s">
        <v>6</v>
      </c>
      <c r="T28" s="809" t="s">
        <v>1394</v>
      </c>
    </row>
    <row r="29" spans="1:20" s="772" customFormat="1" ht="11.25" customHeight="1">
      <c r="A29" s="2008"/>
      <c r="B29" s="2009"/>
      <c r="C29" s="2010"/>
      <c r="D29" s="2010"/>
      <c r="E29" s="2010"/>
      <c r="F29" s="2010"/>
      <c r="G29" s="2010"/>
      <c r="H29" s="2010"/>
      <c r="I29" s="2010"/>
      <c r="J29" s="2010"/>
      <c r="K29" s="2010"/>
      <c r="L29" s="2010"/>
      <c r="M29" s="2010"/>
      <c r="N29" s="2010"/>
      <c r="O29" s="2010"/>
      <c r="P29" s="2010"/>
      <c r="Q29" s="2011"/>
      <c r="S29" s="798"/>
      <c r="T29" s="809"/>
    </row>
    <row r="30" spans="1:20" ht="15">
      <c r="A30" s="824" t="s">
        <v>1788</v>
      </c>
      <c r="B30" s="771" t="str">
        <f>IF(Langue=0,S30,T30)</f>
        <v>Autres placements</v>
      </c>
      <c r="C30" s="1143"/>
      <c r="D30" s="1143"/>
      <c r="E30" s="1143"/>
      <c r="F30" s="1143"/>
      <c r="G30" s="1143"/>
      <c r="H30" s="1143"/>
      <c r="I30" s="1143"/>
      <c r="J30" s="1143"/>
      <c r="K30" s="1143"/>
      <c r="L30" s="1143"/>
      <c r="M30" s="1143"/>
      <c r="N30" s="1143"/>
      <c r="O30" s="1144">
        <f>SUM(C30:N30)</f>
        <v>0</v>
      </c>
      <c r="P30" s="1143"/>
      <c r="Q30" s="1154">
        <f>+O30-P30</f>
        <v>0</v>
      </c>
      <c r="S30" s="798" t="s">
        <v>222</v>
      </c>
      <c r="T30" s="809" t="s">
        <v>1073</v>
      </c>
    </row>
    <row r="31" spans="1:20" s="772" customFormat="1" ht="15">
      <c r="A31" s="773"/>
      <c r="B31" s="774"/>
      <c r="C31" s="775"/>
      <c r="D31" s="775"/>
      <c r="E31" s="775"/>
      <c r="F31" s="775"/>
      <c r="G31" s="775"/>
      <c r="H31" s="775"/>
      <c r="I31" s="775"/>
      <c r="J31" s="775"/>
      <c r="K31" s="775"/>
      <c r="L31" s="775"/>
      <c r="M31" s="775"/>
      <c r="N31" s="775"/>
      <c r="O31" s="776"/>
      <c r="P31" s="775"/>
      <c r="Q31" s="1490"/>
      <c r="S31" s="798"/>
      <c r="T31" s="809"/>
    </row>
    <row r="32" spans="1:20" ht="44.25" customHeight="1">
      <c r="A32" s="824" t="s">
        <v>2499</v>
      </c>
      <c r="B32" s="825" t="str">
        <f>IF(Langue=0,S32,T32)</f>
        <v>Total des titres classés à la juste valeur par le biais du compte de résultat</v>
      </c>
      <c r="C32" s="1145">
        <f t="shared" si="0" ref="C32:N32">SUM(C13:C14,C16:C17,C19:C20,C22:C23,C25:C26,C28,C30)</f>
        <v>0</v>
      </c>
      <c r="D32" s="1145">
        <f t="shared" si="0"/>
        <v>0</v>
      </c>
      <c r="E32" s="1145">
        <f t="shared" si="0"/>
        <v>0</v>
      </c>
      <c r="F32" s="1145">
        <f t="shared" si="0"/>
        <v>0</v>
      </c>
      <c r="G32" s="1145">
        <f t="shared" si="0"/>
        <v>0</v>
      </c>
      <c r="H32" s="1145">
        <f t="shared" si="0"/>
        <v>0</v>
      </c>
      <c r="I32" s="1145">
        <f t="shared" si="0"/>
        <v>0</v>
      </c>
      <c r="J32" s="1145">
        <f t="shared" si="0"/>
        <v>0</v>
      </c>
      <c r="K32" s="1145">
        <f t="shared" si="0"/>
        <v>0</v>
      </c>
      <c r="L32" s="1145">
        <f t="shared" si="0"/>
        <v>0</v>
      </c>
      <c r="M32" s="1145">
        <f t="shared" si="0"/>
        <v>0</v>
      </c>
      <c r="N32" s="1145">
        <f t="shared" si="0"/>
        <v>0</v>
      </c>
      <c r="O32" s="1146">
        <f>SUM(C32:N32)</f>
        <v>0</v>
      </c>
      <c r="P32" s="1145">
        <f>SUM(P13:P14,P16:P17,P19:P20,P22:P23,P25:P26,P28,P30)</f>
        <v>0</v>
      </c>
      <c r="Q32" s="1444">
        <f>+O32-P32</f>
        <v>0</v>
      </c>
      <c r="S32" s="798" t="s">
        <v>2500</v>
      </c>
      <c r="T32" s="809" t="s">
        <v>2518</v>
      </c>
    </row>
    <row r="33" spans="1:20" s="772" customFormat="1" ht="15">
      <c r="A33" s="777"/>
      <c r="B33" s="778"/>
      <c r="C33" s="775"/>
      <c r="D33" s="775"/>
      <c r="E33" s="775"/>
      <c r="F33" s="775"/>
      <c r="G33" s="775"/>
      <c r="H33" s="775"/>
      <c r="I33" s="775"/>
      <c r="J33" s="775"/>
      <c r="K33" s="775"/>
      <c r="L33" s="775"/>
      <c r="M33" s="775"/>
      <c r="N33" s="775"/>
      <c r="O33" s="776"/>
      <c r="P33" s="775"/>
      <c r="Q33" s="1490"/>
      <c r="S33" s="798"/>
      <c r="T33" s="809"/>
    </row>
    <row r="34" spans="1:20" s="770" customFormat="1" ht="30">
      <c r="A34" s="1967" t="str">
        <f>IF(Langue=0,S34,T34)</f>
        <v>TITRES DÉSIGNÉS À LA JUSTE VALEUR PAR LE BIAIS DU RÉSULTAT NET</v>
      </c>
      <c r="B34" s="1968"/>
      <c r="C34" s="1968"/>
      <c r="D34" s="1968"/>
      <c r="E34" s="1968"/>
      <c r="F34" s="1968"/>
      <c r="G34" s="1968"/>
      <c r="H34" s="1968"/>
      <c r="I34" s="1968"/>
      <c r="J34" s="1968"/>
      <c r="K34" s="1968"/>
      <c r="L34" s="1968"/>
      <c r="M34" s="1968"/>
      <c r="N34" s="1968"/>
      <c r="O34" s="1968"/>
      <c r="P34" s="1968"/>
      <c r="Q34" s="1969"/>
      <c r="S34" s="801" t="s">
        <v>2501</v>
      </c>
      <c r="T34" s="809" t="s">
        <v>2519</v>
      </c>
    </row>
    <row r="35" spans="1:20" ht="15">
      <c r="A35" s="2021" t="str">
        <f>+A12</f>
        <v>Créances émises ou garanties par :</v>
      </c>
      <c r="B35" s="2022"/>
      <c r="C35" s="768"/>
      <c r="D35" s="768"/>
      <c r="E35" s="768"/>
      <c r="F35" s="768"/>
      <c r="G35" s="768"/>
      <c r="H35" s="768"/>
      <c r="I35" s="768"/>
      <c r="J35" s="768"/>
      <c r="K35" s="768"/>
      <c r="L35" s="768"/>
      <c r="M35" s="768"/>
      <c r="N35" s="768"/>
      <c r="O35" s="768"/>
      <c r="P35" s="768"/>
      <c r="Q35" s="1488"/>
      <c r="T35" s="809"/>
    </row>
    <row r="36" spans="1:20" ht="15" customHeight="1">
      <c r="A36" s="819" t="s">
        <v>2176</v>
      </c>
      <c r="B36" s="973" t="str">
        <f>+B13</f>
        <v>Gouvernement fédéral</v>
      </c>
      <c r="C36" s="1141"/>
      <c r="D36" s="1141"/>
      <c r="E36" s="1141"/>
      <c r="F36" s="1141"/>
      <c r="G36" s="1141"/>
      <c r="H36" s="1141"/>
      <c r="I36" s="1141"/>
      <c r="J36" s="1141"/>
      <c r="K36" s="1141"/>
      <c r="L36" s="1141"/>
      <c r="M36" s="1141"/>
      <c r="N36" s="1141"/>
      <c r="O36" s="1142">
        <f>SUM(C36:N36)</f>
        <v>0</v>
      </c>
      <c r="P36" s="1141"/>
      <c r="Q36" s="1151">
        <f>+O36-P36</f>
        <v>0</v>
      </c>
      <c r="S36" s="1069"/>
      <c r="T36" s="971"/>
    </row>
    <row r="37" spans="1:20" ht="15">
      <c r="A37" s="819" t="s">
        <v>2193</v>
      </c>
      <c r="B37" s="973" t="str">
        <f>+B14</f>
        <v>Gouvernement provincial</v>
      </c>
      <c r="C37" s="1143"/>
      <c r="D37" s="1143"/>
      <c r="E37" s="1143"/>
      <c r="F37" s="1143"/>
      <c r="G37" s="1143"/>
      <c r="H37" s="1143"/>
      <c r="I37" s="1143"/>
      <c r="J37" s="1143"/>
      <c r="K37" s="1143"/>
      <c r="L37" s="1143"/>
      <c r="M37" s="1143"/>
      <c r="N37" s="1143"/>
      <c r="O37" s="1144">
        <f>SUM(C37:N37)</f>
        <v>0</v>
      </c>
      <c r="P37" s="1143"/>
      <c r="Q37" s="1154">
        <f>+O37-P37</f>
        <v>0</v>
      </c>
      <c r="S37" s="1069"/>
      <c r="T37" s="971"/>
    </row>
    <row r="38" spans="1:20" ht="22.5" customHeight="1">
      <c r="A38" s="827"/>
      <c r="B38" s="2023" t="str">
        <f t="shared" si="1" ref="B38:B39">+B15</f>
        <v>Municipalités, administrations publiques, commissions scolaires</v>
      </c>
      <c r="C38" s="2005"/>
      <c r="D38" s="2006"/>
      <c r="E38" s="2006"/>
      <c r="F38" s="2006"/>
      <c r="G38" s="2006"/>
      <c r="H38" s="2006"/>
      <c r="I38" s="2006"/>
      <c r="J38" s="2006"/>
      <c r="K38" s="2006"/>
      <c r="L38" s="2006"/>
      <c r="M38" s="2006"/>
      <c r="N38" s="2006"/>
      <c r="O38" s="2006"/>
      <c r="P38" s="2006"/>
      <c r="Q38" s="2007"/>
      <c r="T38" s="2012"/>
    </row>
    <row r="39" spans="1:20" ht="22.5" customHeight="1">
      <c r="A39" s="828" t="s">
        <v>2201</v>
      </c>
      <c r="B39" s="2023">
        <f t="shared" si="1"/>
        <v>0</v>
      </c>
      <c r="C39" s="1141"/>
      <c r="D39" s="1141"/>
      <c r="E39" s="1141"/>
      <c r="F39" s="1141"/>
      <c r="G39" s="1141"/>
      <c r="H39" s="1141"/>
      <c r="I39" s="1141"/>
      <c r="J39" s="1141"/>
      <c r="K39" s="1141"/>
      <c r="L39" s="1141"/>
      <c r="M39" s="1141"/>
      <c r="N39" s="1141"/>
      <c r="O39" s="1142">
        <f>SUM(C39:N39)</f>
        <v>0</v>
      </c>
      <c r="P39" s="1141"/>
      <c r="Q39" s="1151">
        <f>+O39-P39</f>
        <v>0</v>
      </c>
      <c r="T39" s="2012"/>
    </row>
    <row r="40" spans="1:20" s="770" customFormat="1" ht="30.75" customHeight="1">
      <c r="A40" s="824" t="s">
        <v>2502</v>
      </c>
      <c r="B40" s="973" t="str">
        <f>+B17</f>
        <v>Administrations publiques à l'étranger</v>
      </c>
      <c r="C40" s="1143"/>
      <c r="D40" s="1143"/>
      <c r="E40" s="1143"/>
      <c r="F40" s="1143"/>
      <c r="G40" s="1143"/>
      <c r="H40" s="1143"/>
      <c r="I40" s="1143"/>
      <c r="J40" s="1143"/>
      <c r="K40" s="1143"/>
      <c r="L40" s="1143"/>
      <c r="M40" s="1143"/>
      <c r="N40" s="1143"/>
      <c r="O40" s="1144">
        <f>SUM(C40:N40)</f>
        <v>0</v>
      </c>
      <c r="P40" s="1143"/>
      <c r="Q40" s="1154">
        <f>+O40-P40</f>
        <v>0</v>
      </c>
      <c r="S40" s="798"/>
      <c r="T40" s="971"/>
    </row>
    <row r="41" spans="1:20" ht="22.5" customHeight="1">
      <c r="A41" s="887" t="str">
        <f>+A18</f>
        <v>Obligations et débentures</v>
      </c>
      <c r="B41" s="978"/>
      <c r="C41" s="779"/>
      <c r="D41" s="779"/>
      <c r="E41" s="779"/>
      <c r="F41" s="779"/>
      <c r="G41" s="779"/>
      <c r="H41" s="779"/>
      <c r="I41" s="779"/>
      <c r="J41" s="779"/>
      <c r="K41" s="779"/>
      <c r="L41" s="779"/>
      <c r="M41" s="779"/>
      <c r="N41" s="779"/>
      <c r="O41" s="779"/>
      <c r="P41" s="779"/>
      <c r="Q41" s="1491"/>
      <c r="T41" s="809"/>
    </row>
    <row r="42" spans="1:20" ht="15">
      <c r="A42" s="819" t="s">
        <v>2503</v>
      </c>
      <c r="B42" s="826" t="str">
        <f>+B19</f>
        <v>Sociétés canadiennes</v>
      </c>
      <c r="C42" s="1141"/>
      <c r="D42" s="1141"/>
      <c r="E42" s="1141"/>
      <c r="F42" s="1141"/>
      <c r="G42" s="1141"/>
      <c r="H42" s="1141"/>
      <c r="I42" s="1141"/>
      <c r="J42" s="1141"/>
      <c r="K42" s="1141"/>
      <c r="L42" s="1141"/>
      <c r="M42" s="1141"/>
      <c r="N42" s="1141"/>
      <c r="O42" s="1142">
        <f>SUM(C42:N42)</f>
        <v>0</v>
      </c>
      <c r="P42" s="1141"/>
      <c r="Q42" s="1151">
        <f>+O42-P42</f>
        <v>0</v>
      </c>
      <c r="S42" s="1069"/>
      <c r="T42" s="971"/>
    </row>
    <row r="43" spans="1:20" ht="15">
      <c r="A43" s="829" t="s">
        <v>185</v>
      </c>
      <c r="B43" s="975" t="str">
        <f>+B20</f>
        <v>Sociétés étrangères</v>
      </c>
      <c r="C43" s="1143"/>
      <c r="D43" s="1143"/>
      <c r="E43" s="1143"/>
      <c r="F43" s="1143"/>
      <c r="G43" s="1143"/>
      <c r="H43" s="1143"/>
      <c r="I43" s="1143"/>
      <c r="J43" s="1143"/>
      <c r="K43" s="1143"/>
      <c r="L43" s="1143"/>
      <c r="M43" s="1143"/>
      <c r="N43" s="1143"/>
      <c r="O43" s="1144">
        <f>SUM(C43:N43)</f>
        <v>0</v>
      </c>
      <c r="P43" s="1143"/>
      <c r="Q43" s="1154">
        <f>+O43-P43</f>
        <v>0</v>
      </c>
      <c r="S43" s="1069"/>
      <c r="T43" s="971"/>
    </row>
    <row r="44" spans="1:20" ht="22.5" customHeight="1">
      <c r="A44" s="2024" t="str">
        <f t="shared" si="2" ref="A44:B44">+A21</f>
        <v>Actions ordinaires</v>
      </c>
      <c r="B44" s="2025">
        <f t="shared" si="2"/>
        <v>0</v>
      </c>
      <c r="C44" s="972"/>
      <c r="D44" s="972"/>
      <c r="E44" s="972"/>
      <c r="F44" s="972"/>
      <c r="G44" s="972"/>
      <c r="H44" s="972"/>
      <c r="I44" s="972"/>
      <c r="J44" s="972"/>
      <c r="K44" s="972"/>
      <c r="L44" s="972"/>
      <c r="M44" s="972"/>
      <c r="N44" s="972"/>
      <c r="O44" s="972"/>
      <c r="P44" s="972"/>
      <c r="Q44" s="1489"/>
      <c r="T44" s="809"/>
    </row>
    <row r="45" spans="1:20" ht="15">
      <c r="A45" s="819" t="s">
        <v>183</v>
      </c>
      <c r="B45" s="1077" t="str">
        <f>+B22</f>
        <v>Canadiennes</v>
      </c>
      <c r="C45" s="1141"/>
      <c r="D45" s="1141"/>
      <c r="E45" s="1141"/>
      <c r="F45" s="1141"/>
      <c r="G45" s="1141"/>
      <c r="H45" s="1141"/>
      <c r="I45" s="1141"/>
      <c r="J45" s="1141"/>
      <c r="K45" s="1141"/>
      <c r="L45" s="1141"/>
      <c r="M45" s="1141"/>
      <c r="N45" s="1141"/>
      <c r="O45" s="1142">
        <f>SUM(C45:N45)</f>
        <v>0</v>
      </c>
      <c r="P45" s="1141"/>
      <c r="Q45" s="1151">
        <f>+O45-P45</f>
        <v>0</v>
      </c>
      <c r="S45" s="1069"/>
      <c r="T45" s="971"/>
    </row>
    <row r="46" spans="1:20" ht="15">
      <c r="A46" s="829" t="s">
        <v>192</v>
      </c>
      <c r="B46" s="973" t="str">
        <f>+B23</f>
        <v>Étrangères</v>
      </c>
      <c r="C46" s="1143"/>
      <c r="D46" s="1143"/>
      <c r="E46" s="1143"/>
      <c r="F46" s="1143"/>
      <c r="G46" s="1143"/>
      <c r="H46" s="1143"/>
      <c r="I46" s="1143"/>
      <c r="J46" s="1143"/>
      <c r="K46" s="1143"/>
      <c r="L46" s="1143"/>
      <c r="M46" s="1143"/>
      <c r="N46" s="1143"/>
      <c r="O46" s="1144">
        <f>SUM(C46:N46)</f>
        <v>0</v>
      </c>
      <c r="P46" s="1143"/>
      <c r="Q46" s="1154">
        <f>+O46-P46</f>
        <v>0</v>
      </c>
      <c r="S46" s="1069"/>
      <c r="T46" s="971"/>
    </row>
    <row r="47" spans="1:20" ht="22.5" customHeight="1">
      <c r="A47" s="2024" t="str">
        <f t="shared" si="3" ref="A47:B47">+A24</f>
        <v>Actions privilégiées</v>
      </c>
      <c r="B47" s="2025">
        <f t="shared" si="3"/>
        <v>0</v>
      </c>
      <c r="C47" s="972"/>
      <c r="D47" s="972"/>
      <c r="E47" s="972"/>
      <c r="F47" s="972"/>
      <c r="G47" s="972"/>
      <c r="H47" s="972"/>
      <c r="I47" s="972"/>
      <c r="J47" s="972"/>
      <c r="K47" s="972"/>
      <c r="L47" s="972"/>
      <c r="M47" s="972"/>
      <c r="N47" s="972"/>
      <c r="O47" s="972"/>
      <c r="P47" s="972"/>
      <c r="Q47" s="1489"/>
      <c r="T47" s="809"/>
    </row>
    <row r="48" spans="1:20" ht="15">
      <c r="A48" s="829" t="s">
        <v>2504</v>
      </c>
      <c r="B48" s="973" t="str">
        <f>+B25</f>
        <v>Canadiennes</v>
      </c>
      <c r="C48" s="1141"/>
      <c r="D48" s="1141"/>
      <c r="E48" s="1141"/>
      <c r="F48" s="1141"/>
      <c r="G48" s="1141"/>
      <c r="H48" s="1141"/>
      <c r="I48" s="1141"/>
      <c r="J48" s="1141"/>
      <c r="K48" s="1141"/>
      <c r="L48" s="1141"/>
      <c r="M48" s="1141"/>
      <c r="N48" s="1141"/>
      <c r="O48" s="1142">
        <f>SUM(C48:N48)</f>
        <v>0</v>
      </c>
      <c r="P48" s="1141"/>
      <c r="Q48" s="1151">
        <f>+O48-P48</f>
        <v>0</v>
      </c>
      <c r="T48" s="809"/>
    </row>
    <row r="49" spans="1:20" ht="15">
      <c r="A49" s="829" t="s">
        <v>2505</v>
      </c>
      <c r="B49" s="973" t="str">
        <f>+B26</f>
        <v>Étrangères</v>
      </c>
      <c r="C49" s="1143"/>
      <c r="D49" s="1143"/>
      <c r="E49" s="1143"/>
      <c r="F49" s="1143"/>
      <c r="G49" s="1143"/>
      <c r="H49" s="1143"/>
      <c r="I49" s="1143"/>
      <c r="J49" s="1143"/>
      <c r="K49" s="1143"/>
      <c r="L49" s="1143"/>
      <c r="M49" s="1143"/>
      <c r="N49" s="1143"/>
      <c r="O49" s="1144">
        <f>SUM(C49:N49)</f>
        <v>0</v>
      </c>
      <c r="P49" s="1143"/>
      <c r="Q49" s="1154">
        <f>+O49-P49</f>
        <v>0</v>
      </c>
      <c r="S49" s="802"/>
      <c r="T49" s="809"/>
    </row>
    <row r="50" spans="1:20" ht="11.25" customHeight="1">
      <c r="A50" s="830"/>
      <c r="B50" s="831"/>
      <c r="C50" s="780"/>
      <c r="D50" s="780"/>
      <c r="E50" s="780"/>
      <c r="F50" s="780"/>
      <c r="G50" s="780"/>
      <c r="H50" s="780"/>
      <c r="I50" s="780"/>
      <c r="J50" s="780"/>
      <c r="K50" s="780"/>
      <c r="L50" s="780"/>
      <c r="M50" s="780"/>
      <c r="N50" s="780"/>
      <c r="O50" s="780"/>
      <c r="P50" s="780"/>
      <c r="Q50" s="1492"/>
      <c r="S50" s="802"/>
      <c r="T50" s="810"/>
    </row>
    <row r="51" spans="1:20" s="772" customFormat="1" ht="22.5" customHeight="1">
      <c r="A51" s="824" t="s">
        <v>2506</v>
      </c>
      <c r="B51" s="887" t="str">
        <f>+B28</f>
        <v>Titres adossés à des créances</v>
      </c>
      <c r="C51" s="1143"/>
      <c r="D51" s="1143"/>
      <c r="E51" s="1143"/>
      <c r="F51" s="1143"/>
      <c r="G51" s="1143"/>
      <c r="H51" s="1143"/>
      <c r="I51" s="1143"/>
      <c r="J51" s="1143"/>
      <c r="K51" s="1143"/>
      <c r="L51" s="1143"/>
      <c r="M51" s="1143"/>
      <c r="N51" s="1143"/>
      <c r="O51" s="1144">
        <f>SUM(C51:N51)</f>
        <v>0</v>
      </c>
      <c r="P51" s="1143"/>
      <c r="Q51" s="1154">
        <f>+O51-P51</f>
        <v>0</v>
      </c>
      <c r="S51" s="798"/>
      <c r="T51" s="809"/>
    </row>
    <row r="52" spans="1:20" s="772" customFormat="1" ht="11.25" customHeight="1">
      <c r="A52" s="832"/>
      <c r="B52" s="833"/>
      <c r="C52" s="781"/>
      <c r="D52" s="781"/>
      <c r="E52" s="781"/>
      <c r="F52" s="781"/>
      <c r="G52" s="781"/>
      <c r="H52" s="781"/>
      <c r="I52" s="781"/>
      <c r="J52" s="781"/>
      <c r="K52" s="781"/>
      <c r="L52" s="781"/>
      <c r="M52" s="781"/>
      <c r="N52" s="781"/>
      <c r="O52" s="781"/>
      <c r="P52" s="781"/>
      <c r="Q52" s="1493"/>
      <c r="S52" s="798"/>
      <c r="T52" s="809"/>
    </row>
    <row r="53" spans="1:20" ht="15">
      <c r="A53" s="824" t="s">
        <v>854</v>
      </c>
      <c r="B53" s="887" t="str">
        <f>+B30</f>
        <v>Autres placements</v>
      </c>
      <c r="C53" s="1143"/>
      <c r="D53" s="1143"/>
      <c r="E53" s="1143"/>
      <c r="F53" s="1143"/>
      <c r="G53" s="1143"/>
      <c r="H53" s="1143"/>
      <c r="I53" s="1143"/>
      <c r="J53" s="1143"/>
      <c r="K53" s="1143"/>
      <c r="L53" s="1143"/>
      <c r="M53" s="1143"/>
      <c r="N53" s="1143"/>
      <c r="O53" s="1144">
        <f>SUM(C53:N53)</f>
        <v>0</v>
      </c>
      <c r="P53" s="1143"/>
      <c r="Q53" s="1154">
        <f>+O53-P53</f>
        <v>0</v>
      </c>
      <c r="T53" s="809"/>
    </row>
    <row r="54" spans="1:20" s="772" customFormat="1" ht="15">
      <c r="A54" s="834"/>
      <c r="B54" s="978"/>
      <c r="C54" s="775"/>
      <c r="D54" s="775"/>
      <c r="E54" s="775"/>
      <c r="F54" s="775"/>
      <c r="G54" s="775"/>
      <c r="H54" s="775"/>
      <c r="I54" s="775"/>
      <c r="J54" s="775"/>
      <c r="K54" s="775"/>
      <c r="L54" s="775"/>
      <c r="M54" s="775"/>
      <c r="N54" s="775"/>
      <c r="O54" s="776"/>
      <c r="P54" s="775"/>
      <c r="Q54" s="1490"/>
      <c r="S54" s="798"/>
      <c r="T54" s="809"/>
    </row>
    <row r="55" spans="1:20" ht="44.25" customHeight="1">
      <c r="A55" s="824" t="s">
        <v>2507</v>
      </c>
      <c r="B55" s="835" t="str">
        <f>IF(Langue=0,S55,T55)</f>
        <v>Total des titres désignés à la juste valeur par le biais du compte de résultat</v>
      </c>
      <c r="C55" s="1145">
        <f t="shared" si="4" ref="C55:N55">SUM(C36:C37,C39:C40,C42:C43,C45:C46,C48:C49,C51,C53)</f>
        <v>0</v>
      </c>
      <c r="D55" s="1145">
        <f t="shared" si="4"/>
        <v>0</v>
      </c>
      <c r="E55" s="1145">
        <f t="shared" si="4"/>
        <v>0</v>
      </c>
      <c r="F55" s="1145">
        <f t="shared" si="4"/>
        <v>0</v>
      </c>
      <c r="G55" s="1145">
        <f t="shared" si="4"/>
        <v>0</v>
      </c>
      <c r="H55" s="1145">
        <f t="shared" si="4"/>
        <v>0</v>
      </c>
      <c r="I55" s="1145">
        <f t="shared" si="4"/>
        <v>0</v>
      </c>
      <c r="J55" s="1145">
        <f t="shared" si="4"/>
        <v>0</v>
      </c>
      <c r="K55" s="1145">
        <f t="shared" si="4"/>
        <v>0</v>
      </c>
      <c r="L55" s="1145">
        <f t="shared" si="4"/>
        <v>0</v>
      </c>
      <c r="M55" s="1145">
        <f t="shared" si="4"/>
        <v>0</v>
      </c>
      <c r="N55" s="1145">
        <f t="shared" si="4"/>
        <v>0</v>
      </c>
      <c r="O55" s="1146">
        <f>SUM(C55:N55)</f>
        <v>0</v>
      </c>
      <c r="P55" s="1145">
        <f>SUM(P36:P37,P39:P40,P42:P43,P45:P46,P48:P49,P51,P53)</f>
        <v>0</v>
      </c>
      <c r="Q55" s="1148">
        <f>+O55-P55</f>
        <v>0</v>
      </c>
      <c r="S55" s="798" t="s">
        <v>2508</v>
      </c>
      <c r="T55" s="813" t="s">
        <v>2520</v>
      </c>
    </row>
    <row r="56" spans="1:20" s="772" customFormat="1" ht="15">
      <c r="A56" s="2026"/>
      <c r="B56" s="2027"/>
      <c r="C56" s="2010"/>
      <c r="D56" s="2010"/>
      <c r="E56" s="2010"/>
      <c r="F56" s="2010"/>
      <c r="G56" s="2010"/>
      <c r="H56" s="2010"/>
      <c r="I56" s="2010"/>
      <c r="J56" s="2010"/>
      <c r="K56" s="2010"/>
      <c r="L56" s="2010"/>
      <c r="M56" s="2010"/>
      <c r="N56" s="2010"/>
      <c r="O56" s="2010"/>
      <c r="P56" s="2010"/>
      <c r="Q56" s="2011"/>
      <c r="S56" s="798"/>
      <c r="T56" s="809"/>
    </row>
    <row r="57" spans="1:20" s="763" customFormat="1" ht="45" customHeight="1">
      <c r="A57" s="824" t="s">
        <v>2596</v>
      </c>
      <c r="B57" s="836" t="str">
        <f>IF(Langue=0,S57,T57)</f>
        <v>Total des titres à la juste valeur par le biais du compte de résultat</v>
      </c>
      <c r="C57" s="1147">
        <f>+C32+C55</f>
        <v>0</v>
      </c>
      <c r="D57" s="1147">
        <f t="shared" si="5" ref="D57:Q57">+D32+D55</f>
        <v>0</v>
      </c>
      <c r="E57" s="1147">
        <f t="shared" si="5"/>
        <v>0</v>
      </c>
      <c r="F57" s="1147">
        <f t="shared" si="5"/>
        <v>0</v>
      </c>
      <c r="G57" s="1147">
        <f t="shared" si="5"/>
        <v>0</v>
      </c>
      <c r="H57" s="1147">
        <f t="shared" si="5"/>
        <v>0</v>
      </c>
      <c r="I57" s="1147">
        <f t="shared" si="5"/>
        <v>0</v>
      </c>
      <c r="J57" s="1147">
        <f t="shared" si="5"/>
        <v>0</v>
      </c>
      <c r="K57" s="1147">
        <f t="shared" si="5"/>
        <v>0</v>
      </c>
      <c r="L57" s="1147">
        <f t="shared" si="5"/>
        <v>0</v>
      </c>
      <c r="M57" s="1147">
        <f t="shared" si="5"/>
        <v>0</v>
      </c>
      <c r="N57" s="1147">
        <f t="shared" si="5"/>
        <v>0</v>
      </c>
      <c r="O57" s="1147">
        <f t="shared" si="5"/>
        <v>0</v>
      </c>
      <c r="P57" s="1147">
        <f t="shared" si="5"/>
        <v>0</v>
      </c>
      <c r="Q57" s="1148">
        <f t="shared" si="5"/>
        <v>0</v>
      </c>
      <c r="S57" s="1069" t="s">
        <v>759</v>
      </c>
      <c r="T57" s="971" t="s">
        <v>1636</v>
      </c>
    </row>
    <row r="58" spans="1:20" s="772" customFormat="1" ht="15">
      <c r="A58" s="782"/>
      <c r="B58" s="783"/>
      <c r="C58" s="784"/>
      <c r="D58" s="784"/>
      <c r="E58" s="784"/>
      <c r="F58" s="784"/>
      <c r="G58" s="784"/>
      <c r="H58" s="784"/>
      <c r="I58" s="784"/>
      <c r="J58" s="784"/>
      <c r="K58" s="784"/>
      <c r="L58" s="784"/>
      <c r="M58" s="784"/>
      <c r="N58" s="784"/>
      <c r="O58" s="785"/>
      <c r="P58" s="784"/>
      <c r="Q58" s="1494"/>
      <c r="S58" s="798"/>
      <c r="T58" s="809"/>
    </row>
    <row r="59" spans="1:20" s="772" customFormat="1" ht="15">
      <c r="A59" s="782"/>
      <c r="B59" s="783"/>
      <c r="C59" s="784"/>
      <c r="D59" s="784"/>
      <c r="E59" s="784"/>
      <c r="F59" s="784"/>
      <c r="G59" s="784"/>
      <c r="H59" s="784"/>
      <c r="I59" s="784"/>
      <c r="J59" s="784"/>
      <c r="K59" s="784"/>
      <c r="L59" s="784"/>
      <c r="M59" s="784"/>
      <c r="N59" s="784"/>
      <c r="O59" s="785"/>
      <c r="P59" s="784"/>
      <c r="Q59" s="1494"/>
      <c r="S59" s="798"/>
      <c r="T59" s="809"/>
    </row>
    <row r="60" spans="1:20" s="772" customFormat="1" ht="15">
      <c r="A60" s="2028">
        <f>+'1000'!A43+1</f>
        <v>15</v>
      </c>
      <c r="B60" s="2029"/>
      <c r="C60" s="2029"/>
      <c r="D60" s="2029"/>
      <c r="E60" s="2029"/>
      <c r="F60" s="2029"/>
      <c r="G60" s="2029"/>
      <c r="H60" s="2029"/>
      <c r="I60" s="2029"/>
      <c r="J60" s="2029"/>
      <c r="K60" s="2029"/>
      <c r="L60" s="2029"/>
      <c r="M60" s="2029"/>
      <c r="N60" s="2029"/>
      <c r="O60" s="2029"/>
      <c r="P60" s="2029"/>
      <c r="Q60" s="2030"/>
      <c r="S60" s="798"/>
      <c r="T60" s="809"/>
    </row>
    <row r="61" spans="1:20" s="772" customFormat="1" ht="15">
      <c r="A61" s="2031" t="str">
        <f>A1</f>
        <v>SOCIÉTÉ À CHARTE QUÉBÉCOISE</v>
      </c>
      <c r="B61" s="2032"/>
      <c r="C61" s="2032"/>
      <c r="D61" s="2032"/>
      <c r="E61" s="2032"/>
      <c r="F61" s="2032"/>
      <c r="G61" s="2032"/>
      <c r="H61" s="2032"/>
      <c r="I61" s="2032"/>
      <c r="J61" s="2032"/>
      <c r="K61" s="2032"/>
      <c r="L61" s="2032"/>
      <c r="M61" s="2032"/>
      <c r="N61" s="2032"/>
      <c r="O61" s="2032"/>
      <c r="P61" s="2032"/>
      <c r="Q61" s="2033"/>
      <c r="S61" s="798"/>
      <c r="T61" s="809"/>
    </row>
    <row r="62" spans="1:20" s="772" customFormat="1" ht="15">
      <c r="A62" s="1972" t="str">
        <f>A2</f>
        <v>ANNEXE 1100</v>
      </c>
      <c r="B62" s="1973"/>
      <c r="C62" s="1973"/>
      <c r="D62" s="1973"/>
      <c r="E62" s="1973"/>
      <c r="F62" s="1973"/>
      <c r="G62" s="1973"/>
      <c r="H62" s="1973"/>
      <c r="I62" s="1973"/>
      <c r="J62" s="1973"/>
      <c r="K62" s="1973"/>
      <c r="L62" s="1973"/>
      <c r="M62" s="1973"/>
      <c r="N62" s="1973"/>
      <c r="O62" s="1973"/>
      <c r="P62" s="1973"/>
      <c r="Q62" s="1974"/>
      <c r="S62" s="798"/>
      <c r="T62" s="809"/>
    </row>
    <row r="63" spans="1:20" s="772" customFormat="1" ht="22.5" customHeight="1">
      <c r="A63" s="2034">
        <f>A3</f>
        <v>0</v>
      </c>
      <c r="B63" s="2035"/>
      <c r="C63" s="2035"/>
      <c r="D63" s="2035"/>
      <c r="E63" s="2035"/>
      <c r="F63" s="2035"/>
      <c r="G63" s="2035"/>
      <c r="H63" s="2035"/>
      <c r="I63" s="2035"/>
      <c r="J63" s="2035"/>
      <c r="K63" s="2035"/>
      <c r="L63" s="2035"/>
      <c r="M63" s="2035"/>
      <c r="N63" s="2035"/>
      <c r="O63" s="2035"/>
      <c r="P63" s="2035"/>
      <c r="Q63" s="2036"/>
      <c r="S63" s="798"/>
      <c r="T63" s="809"/>
    </row>
    <row r="64" spans="1:20" s="772" customFormat="1" ht="22.5" customHeight="1">
      <c r="A64" s="1978" t="s">
        <v>2516</v>
      </c>
      <c r="B64" s="1979"/>
      <c r="C64" s="1979"/>
      <c r="D64" s="1979"/>
      <c r="E64" s="1979"/>
      <c r="F64" s="1979"/>
      <c r="G64" s="1979"/>
      <c r="H64" s="1979"/>
      <c r="I64" s="1979"/>
      <c r="J64" s="1979"/>
      <c r="K64" s="1979"/>
      <c r="L64" s="1979"/>
      <c r="M64" s="1979"/>
      <c r="N64" s="1979"/>
      <c r="O64" s="1979"/>
      <c r="P64" s="1979"/>
      <c r="Q64" s="1980"/>
      <c r="S64" s="798"/>
      <c r="T64" s="809"/>
    </row>
    <row r="65" spans="1:20" s="772" customFormat="1" ht="22.5" customHeight="1">
      <c r="A65" s="1981" t="str">
        <f>A5</f>
        <v>au </v>
      </c>
      <c r="B65" s="1982"/>
      <c r="C65" s="1982"/>
      <c r="D65" s="1982"/>
      <c r="E65" s="1982"/>
      <c r="F65" s="1982"/>
      <c r="G65" s="1982"/>
      <c r="H65" s="1982"/>
      <c r="I65" s="1982"/>
      <c r="J65" s="1982"/>
      <c r="K65" s="1982"/>
      <c r="L65" s="1982"/>
      <c r="M65" s="1982"/>
      <c r="N65" s="1982"/>
      <c r="O65" s="1982"/>
      <c r="P65" s="1982"/>
      <c r="Q65" s="1983"/>
      <c r="S65" s="798"/>
      <c r="T65" s="809"/>
    </row>
    <row r="66" spans="1:20" s="772" customFormat="1" ht="15">
      <c r="A66" s="1962" t="str">
        <f>A6</f>
        <v>(000$)</v>
      </c>
      <c r="B66" s="1963"/>
      <c r="C66" s="1963"/>
      <c r="D66" s="1963"/>
      <c r="E66" s="1963"/>
      <c r="F66" s="1963"/>
      <c r="G66" s="1963"/>
      <c r="H66" s="1963"/>
      <c r="I66" s="1963"/>
      <c r="J66" s="1963"/>
      <c r="K66" s="1963"/>
      <c r="L66" s="1963"/>
      <c r="M66" s="1963"/>
      <c r="N66" s="1963"/>
      <c r="O66" s="1963"/>
      <c r="P66" s="1963"/>
      <c r="Q66" s="1964"/>
      <c r="S66" s="803"/>
      <c r="T66" s="809"/>
    </row>
    <row r="67" spans="1:20" s="772" customFormat="1" ht="11.25" customHeight="1">
      <c r="A67" s="1984"/>
      <c r="B67" s="1985"/>
      <c r="C67" s="1985"/>
      <c r="D67" s="1985"/>
      <c r="E67" s="1985"/>
      <c r="F67" s="1985"/>
      <c r="G67" s="1985"/>
      <c r="H67" s="1985"/>
      <c r="I67" s="1985"/>
      <c r="J67" s="1985"/>
      <c r="K67" s="1985"/>
      <c r="L67" s="1985"/>
      <c r="M67" s="1985"/>
      <c r="N67" s="1985"/>
      <c r="O67" s="1985"/>
      <c r="P67" s="1985"/>
      <c r="Q67" s="1986"/>
      <c r="S67" s="798"/>
      <c r="T67" s="809"/>
    </row>
    <row r="68" spans="1:20" ht="15" customHeight="1">
      <c r="A68" s="1987" t="str">
        <f>IF(Langue=0,S68,T68)</f>
        <v>TITRES À LA JUSTE VALEUR PAR LE BIAIS DES AUTRES ÉLÉMENTS DU RÉSULTAT GLOBAL</v>
      </c>
      <c r="B68" s="1988"/>
      <c r="C68" s="2037" t="str">
        <f>C8</f>
        <v>Taux variable</v>
      </c>
      <c r="D68" s="1995" t="str">
        <f>D8</f>
        <v>Taux fixe</v>
      </c>
      <c r="E68" s="1996"/>
      <c r="F68" s="1996"/>
      <c r="G68" s="1996"/>
      <c r="H68" s="1996"/>
      <c r="I68" s="1996"/>
      <c r="J68" s="1996"/>
      <c r="K68" s="1996"/>
      <c r="L68" s="1996"/>
      <c r="M68" s="1997"/>
      <c r="N68" s="2037" t="str">
        <f>N8</f>
        <v>Insensible aux taux d'intérêt</v>
      </c>
      <c r="O68" s="2037" t="str">
        <f>O8</f>
        <v>Sous-total</v>
      </c>
      <c r="P68" s="2037" t="str">
        <f>P8</f>
        <v>Provisions</v>
      </c>
      <c r="Q68" s="2039" t="str">
        <f>Q8</f>
        <v>Valeur nette au bilan</v>
      </c>
      <c r="S68" s="798" t="s">
        <v>2509</v>
      </c>
      <c r="T68" s="809" t="s">
        <v>2521</v>
      </c>
    </row>
    <row r="69" spans="1:20" s="772" customFormat="1" ht="60" customHeight="1">
      <c r="A69" s="1989"/>
      <c r="B69" s="1990"/>
      <c r="C69" s="2038"/>
      <c r="D69" s="765" t="str">
        <f t="shared" si="6" ref="D69:M69">D9</f>
        <v>De 1 jour à 1 mois</v>
      </c>
      <c r="E69" s="765" t="str">
        <f t="shared" si="6"/>
        <v>Plus de 
1 mois à 
3 mois</v>
      </c>
      <c r="F69" s="765" t="str">
        <f t="shared" si="6"/>
        <v>Plus de 
3 mois à 
6 mois</v>
      </c>
      <c r="G69" s="765" t="str">
        <f t="shared" si="6"/>
        <v>Plus de 
6 mois à 
1 an</v>
      </c>
      <c r="H69" s="765" t="str">
        <f t="shared" si="6"/>
        <v>Plus de 
1 an à 
2 ans</v>
      </c>
      <c r="I69" s="765" t="str">
        <f t="shared" si="6"/>
        <v>Plus de 
2 ans à 
3 ans</v>
      </c>
      <c r="J69" s="765" t="str">
        <f t="shared" si="6"/>
        <v>Plus de 
3 ans à 
4 ans</v>
      </c>
      <c r="K69" s="765" t="str">
        <f t="shared" si="6"/>
        <v>Plus de 
4 ans à 
5 ans</v>
      </c>
      <c r="L69" s="765" t="str">
        <f t="shared" si="6"/>
        <v>Plus de 
5 ans à 
7 ans</v>
      </c>
      <c r="M69" s="765" t="str">
        <f t="shared" si="6"/>
        <v>Plus de 
7 ans</v>
      </c>
      <c r="N69" s="2038"/>
      <c r="O69" s="2038"/>
      <c r="P69" s="2038"/>
      <c r="Q69" s="2040"/>
      <c r="S69" s="798"/>
      <c r="T69" s="1070"/>
    </row>
    <row r="70" spans="1:20" s="772" customFormat="1" ht="15">
      <c r="A70" s="1991"/>
      <c r="B70" s="1992"/>
      <c r="C70" s="767" t="s">
        <v>377</v>
      </c>
      <c r="D70" s="767" t="s">
        <v>376</v>
      </c>
      <c r="E70" s="767" t="s">
        <v>378</v>
      </c>
      <c r="F70" s="767" t="s">
        <v>379</v>
      </c>
      <c r="G70" s="767" t="s">
        <v>380</v>
      </c>
      <c r="H70" s="767" t="s">
        <v>381</v>
      </c>
      <c r="I70" s="767" t="s">
        <v>382</v>
      </c>
      <c r="J70" s="767" t="s">
        <v>383</v>
      </c>
      <c r="K70" s="767" t="s">
        <v>384</v>
      </c>
      <c r="L70" s="767" t="s">
        <v>164</v>
      </c>
      <c r="M70" s="767" t="s">
        <v>145</v>
      </c>
      <c r="N70" s="767" t="s">
        <v>149</v>
      </c>
      <c r="O70" s="767" t="s">
        <v>150</v>
      </c>
      <c r="P70" s="767" t="s">
        <v>171</v>
      </c>
      <c r="Q70" s="1487" t="s">
        <v>172</v>
      </c>
      <c r="S70" s="798"/>
      <c r="T70" s="809"/>
    </row>
    <row r="71" spans="1:20" ht="30">
      <c r="A71" s="1967" t="str">
        <f>IF(Langue=0,S71,T71)</f>
        <v>TITRES CLASSÉS À LA JUSTE VALEUR PAR LE BIAIS DES AUTRES ÉLÉMENTS DU RÉSULTAT GLOBAL</v>
      </c>
      <c r="B71" s="1968"/>
      <c r="C71" s="1968"/>
      <c r="D71" s="1968"/>
      <c r="E71" s="1968"/>
      <c r="F71" s="1968"/>
      <c r="G71" s="1968"/>
      <c r="H71" s="1968"/>
      <c r="I71" s="1968"/>
      <c r="J71" s="1968"/>
      <c r="K71" s="1968"/>
      <c r="L71" s="1968"/>
      <c r="M71" s="1968"/>
      <c r="N71" s="1968"/>
      <c r="O71" s="1968"/>
      <c r="P71" s="1968"/>
      <c r="Q71" s="1969"/>
      <c r="S71" s="801" t="s">
        <v>2510</v>
      </c>
      <c r="T71" s="809" t="s">
        <v>2522</v>
      </c>
    </row>
    <row r="72" spans="1:20" s="772" customFormat="1" ht="15">
      <c r="A72" s="2002" t="str">
        <f>A12</f>
        <v>Créances émises ou garanties par :</v>
      </c>
      <c r="B72" s="2003"/>
      <c r="C72" s="768"/>
      <c r="D72" s="768"/>
      <c r="E72" s="768"/>
      <c r="F72" s="768"/>
      <c r="G72" s="768"/>
      <c r="H72" s="768"/>
      <c r="I72" s="768"/>
      <c r="J72" s="768"/>
      <c r="K72" s="768"/>
      <c r="L72" s="768"/>
      <c r="M72" s="768"/>
      <c r="N72" s="768"/>
      <c r="O72" s="768"/>
      <c r="P72" s="768"/>
      <c r="Q72" s="1488"/>
      <c r="S72" s="798"/>
      <c r="T72" s="809"/>
    </row>
    <row r="73" spans="1:20" s="772" customFormat="1" ht="15">
      <c r="A73" s="821" t="s">
        <v>2598</v>
      </c>
      <c r="B73" s="786" t="str">
        <f>B13</f>
        <v>Gouvernement fédéral</v>
      </c>
      <c r="C73" s="1141"/>
      <c r="D73" s="1141"/>
      <c r="E73" s="1141"/>
      <c r="F73" s="1141"/>
      <c r="G73" s="1141"/>
      <c r="H73" s="1141"/>
      <c r="I73" s="1141"/>
      <c r="J73" s="1141"/>
      <c r="K73" s="1141"/>
      <c r="L73" s="1141"/>
      <c r="M73" s="1141"/>
      <c r="N73" s="1141"/>
      <c r="O73" s="1142">
        <f>SUM(C73:N73)</f>
        <v>0</v>
      </c>
      <c r="P73" s="1141"/>
      <c r="Q73" s="1151">
        <f>+O73-P73</f>
        <v>0</v>
      </c>
      <c r="S73" s="798"/>
      <c r="T73" s="809"/>
    </row>
    <row r="74" spans="1:20" s="772" customFormat="1" ht="15">
      <c r="A74" s="821" t="s">
        <v>2599</v>
      </c>
      <c r="B74" s="786" t="str">
        <f>B14</f>
        <v>Gouvernement provincial</v>
      </c>
      <c r="C74" s="1143"/>
      <c r="D74" s="1143"/>
      <c r="E74" s="1143"/>
      <c r="F74" s="1143"/>
      <c r="G74" s="1143"/>
      <c r="H74" s="1143"/>
      <c r="I74" s="1143"/>
      <c r="J74" s="1143"/>
      <c r="K74" s="1143"/>
      <c r="L74" s="1143"/>
      <c r="M74" s="1143"/>
      <c r="N74" s="1143"/>
      <c r="O74" s="1144">
        <f>SUM(C74:N74)</f>
        <v>0</v>
      </c>
      <c r="P74" s="1143"/>
      <c r="Q74" s="1154">
        <f>+O74-P74</f>
        <v>0</v>
      </c>
      <c r="S74" s="798"/>
      <c r="T74" s="809"/>
    </row>
    <row r="75" spans="1:20" s="772" customFormat="1" ht="22.5" customHeight="1">
      <c r="A75" s="837"/>
      <c r="B75" s="2043" t="str">
        <f>B15</f>
        <v>Municipalités, administrations publiques, commissions scolaires</v>
      </c>
      <c r="C75" s="979"/>
      <c r="D75" s="980"/>
      <c r="E75" s="980"/>
      <c r="F75" s="980"/>
      <c r="G75" s="980"/>
      <c r="H75" s="980"/>
      <c r="I75" s="980"/>
      <c r="J75" s="980"/>
      <c r="K75" s="980"/>
      <c r="L75" s="980"/>
      <c r="M75" s="980"/>
      <c r="N75" s="980"/>
      <c r="O75" s="980"/>
      <c r="P75" s="980"/>
      <c r="Q75" s="1438"/>
      <c r="S75" s="798"/>
      <c r="T75" s="809"/>
    </row>
    <row r="76" spans="1:20" s="772" customFormat="1" ht="22.5" customHeight="1">
      <c r="A76" s="838" t="s">
        <v>2600</v>
      </c>
      <c r="B76" s="2044"/>
      <c r="C76" s="1149"/>
      <c r="D76" s="1149"/>
      <c r="E76" s="1149"/>
      <c r="F76" s="1149"/>
      <c r="G76" s="1149"/>
      <c r="H76" s="1149"/>
      <c r="I76" s="1149"/>
      <c r="J76" s="1149"/>
      <c r="K76" s="1149"/>
      <c r="L76" s="1149"/>
      <c r="M76" s="1149"/>
      <c r="N76" s="1149"/>
      <c r="O76" s="1150">
        <f>SUM(C76:N76)</f>
        <v>0</v>
      </c>
      <c r="P76" s="1149"/>
      <c r="Q76" s="1151">
        <f>+O76-P76</f>
        <v>0</v>
      </c>
      <c r="S76" s="798"/>
      <c r="T76" s="809"/>
    </row>
    <row r="77" spans="1:20" s="772" customFormat="1" ht="30">
      <c r="A77" s="824" t="s">
        <v>2597</v>
      </c>
      <c r="B77" s="826" t="str">
        <f>B17</f>
        <v>Administrations publiques à l'étranger</v>
      </c>
      <c r="C77" s="1152"/>
      <c r="D77" s="1152"/>
      <c r="E77" s="1152"/>
      <c r="F77" s="1152"/>
      <c r="G77" s="1152"/>
      <c r="H77" s="1152"/>
      <c r="I77" s="1152"/>
      <c r="J77" s="1152"/>
      <c r="K77" s="1152"/>
      <c r="L77" s="1152"/>
      <c r="M77" s="1152"/>
      <c r="N77" s="1152"/>
      <c r="O77" s="1153">
        <f>SUM(C77:N77)</f>
        <v>0</v>
      </c>
      <c r="P77" s="1152"/>
      <c r="Q77" s="1154">
        <f>+O77-P77</f>
        <v>0</v>
      </c>
      <c r="S77" s="798"/>
      <c r="T77" s="809"/>
    </row>
    <row r="78" spans="1:20" s="772" customFormat="1" ht="22.5" customHeight="1">
      <c r="A78" s="2045" t="str">
        <f>A18</f>
        <v>Obligations et débentures</v>
      </c>
      <c r="B78" s="2046"/>
      <c r="C78" s="2047"/>
      <c r="D78" s="2048"/>
      <c r="E78" s="2048"/>
      <c r="F78" s="2048"/>
      <c r="G78" s="2048"/>
      <c r="H78" s="2048"/>
      <c r="I78" s="2048"/>
      <c r="J78" s="2048"/>
      <c r="K78" s="2048"/>
      <c r="L78" s="2048"/>
      <c r="M78" s="2048"/>
      <c r="N78" s="2048"/>
      <c r="O78" s="2048"/>
      <c r="P78" s="2048"/>
      <c r="Q78" s="2049"/>
      <c r="S78" s="798"/>
      <c r="T78" s="814"/>
    </row>
    <row r="79" spans="1:20" s="772" customFormat="1" ht="15">
      <c r="A79" s="822" t="s">
        <v>2633</v>
      </c>
      <c r="B79" s="826" t="str">
        <f>B19</f>
        <v>Sociétés canadiennes</v>
      </c>
      <c r="C79" s="1149"/>
      <c r="D79" s="1149"/>
      <c r="E79" s="1149"/>
      <c r="F79" s="1149"/>
      <c r="G79" s="1149"/>
      <c r="H79" s="1149"/>
      <c r="I79" s="1149"/>
      <c r="J79" s="1149"/>
      <c r="K79" s="1149"/>
      <c r="L79" s="1149"/>
      <c r="M79" s="1149"/>
      <c r="N79" s="1149"/>
      <c r="O79" s="1150">
        <f>SUM(C79:N79)</f>
        <v>0</v>
      </c>
      <c r="P79" s="1149"/>
      <c r="Q79" s="1151">
        <f>+O79-P79</f>
        <v>0</v>
      </c>
      <c r="S79" s="798"/>
      <c r="T79" s="809"/>
    </row>
    <row r="80" spans="1:20" s="772" customFormat="1" ht="15">
      <c r="A80" s="829" t="s">
        <v>2634</v>
      </c>
      <c r="B80" s="826" t="str">
        <f>B20</f>
        <v>Sociétés étrangères</v>
      </c>
      <c r="C80" s="1152"/>
      <c r="D80" s="1152"/>
      <c r="E80" s="1152"/>
      <c r="F80" s="1152"/>
      <c r="G80" s="1152"/>
      <c r="H80" s="1152"/>
      <c r="I80" s="1152"/>
      <c r="J80" s="1152"/>
      <c r="K80" s="1152"/>
      <c r="L80" s="1152"/>
      <c r="M80" s="1152"/>
      <c r="N80" s="1152"/>
      <c r="O80" s="1153">
        <f>SUM(C80:N80)</f>
        <v>0</v>
      </c>
      <c r="P80" s="1152"/>
      <c r="Q80" s="1154">
        <f>+O80-P80</f>
        <v>0</v>
      </c>
      <c r="S80" s="798"/>
      <c r="T80" s="809"/>
    </row>
    <row r="81" spans="1:20" s="772" customFormat="1" ht="22.5" customHeight="1">
      <c r="A81" s="2045" t="str">
        <f>A21</f>
        <v>Actions ordinaires</v>
      </c>
      <c r="B81" s="2046"/>
      <c r="C81" s="2047"/>
      <c r="D81" s="2048"/>
      <c r="E81" s="2048"/>
      <c r="F81" s="2048"/>
      <c r="G81" s="2048"/>
      <c r="H81" s="2048"/>
      <c r="I81" s="2048"/>
      <c r="J81" s="2048"/>
      <c r="K81" s="2048"/>
      <c r="L81" s="2048"/>
      <c r="M81" s="2048"/>
      <c r="N81" s="2048"/>
      <c r="O81" s="2048">
        <v>0</v>
      </c>
      <c r="P81" s="2048"/>
      <c r="Q81" s="2049">
        <v>0</v>
      </c>
      <c r="S81" s="798"/>
      <c r="T81" s="809"/>
    </row>
    <row r="82" spans="1:20" s="772" customFormat="1" ht="15">
      <c r="A82" s="822" t="s">
        <v>2601</v>
      </c>
      <c r="B82" s="826" t="str">
        <f>B22</f>
        <v>Canadiennes</v>
      </c>
      <c r="C82" s="1149"/>
      <c r="D82" s="1149"/>
      <c r="E82" s="1149"/>
      <c r="F82" s="1149"/>
      <c r="G82" s="1149"/>
      <c r="H82" s="1149"/>
      <c r="I82" s="1149"/>
      <c r="J82" s="1149"/>
      <c r="K82" s="1149"/>
      <c r="L82" s="1149"/>
      <c r="M82" s="1149"/>
      <c r="N82" s="1149"/>
      <c r="O82" s="1150">
        <f>SUM(C82:N82)</f>
        <v>0</v>
      </c>
      <c r="P82" s="1149"/>
      <c r="Q82" s="1151">
        <f>+O82-P82</f>
        <v>0</v>
      </c>
      <c r="S82" s="798"/>
      <c r="T82" s="809"/>
    </row>
    <row r="83" spans="1:20" s="772" customFormat="1" ht="15" customHeight="1">
      <c r="A83" s="823" t="s">
        <v>2602</v>
      </c>
      <c r="B83" s="826" t="str">
        <f>B23</f>
        <v>Étrangères</v>
      </c>
      <c r="C83" s="1152"/>
      <c r="D83" s="1152"/>
      <c r="E83" s="1152"/>
      <c r="F83" s="1152"/>
      <c r="G83" s="1152"/>
      <c r="H83" s="1152"/>
      <c r="I83" s="1152"/>
      <c r="J83" s="1152"/>
      <c r="K83" s="1152"/>
      <c r="L83" s="1152"/>
      <c r="M83" s="1152"/>
      <c r="N83" s="1152"/>
      <c r="O83" s="1153">
        <f>SUM(C83:N83)</f>
        <v>0</v>
      </c>
      <c r="P83" s="1152"/>
      <c r="Q83" s="1154">
        <f>+O83-P83</f>
        <v>0</v>
      </c>
      <c r="S83" s="798"/>
      <c r="T83" s="809"/>
    </row>
    <row r="84" spans="1:20" s="772" customFormat="1" ht="22.5" customHeight="1">
      <c r="A84" s="2045" t="str">
        <f>A24</f>
        <v>Actions privilégiées</v>
      </c>
      <c r="B84" s="2046"/>
      <c r="C84" s="2047"/>
      <c r="D84" s="2048"/>
      <c r="E84" s="2048"/>
      <c r="F84" s="2048"/>
      <c r="G84" s="2048"/>
      <c r="H84" s="2048"/>
      <c r="I84" s="2048"/>
      <c r="J84" s="2048"/>
      <c r="K84" s="2048"/>
      <c r="L84" s="2048"/>
      <c r="M84" s="2048"/>
      <c r="N84" s="2048"/>
      <c r="O84" s="2048"/>
      <c r="P84" s="2048"/>
      <c r="Q84" s="2049"/>
      <c r="S84" s="798"/>
      <c r="T84" s="809"/>
    </row>
    <row r="85" spans="1:20" s="772" customFormat="1" ht="15" customHeight="1">
      <c r="A85" s="823" t="s">
        <v>2603</v>
      </c>
      <c r="B85" s="826" t="str">
        <f>B25</f>
        <v>Canadiennes</v>
      </c>
      <c r="C85" s="1149"/>
      <c r="D85" s="1149"/>
      <c r="E85" s="1149"/>
      <c r="F85" s="1149"/>
      <c r="G85" s="1149"/>
      <c r="H85" s="1149"/>
      <c r="I85" s="1149"/>
      <c r="J85" s="1149"/>
      <c r="K85" s="1149"/>
      <c r="L85" s="1149"/>
      <c r="M85" s="1149"/>
      <c r="N85" s="1149"/>
      <c r="O85" s="1150">
        <f>SUM(C85:N85)</f>
        <v>0</v>
      </c>
      <c r="P85" s="1149"/>
      <c r="Q85" s="1151">
        <f>+O85-P85</f>
        <v>0</v>
      </c>
      <c r="S85" s="798"/>
      <c r="T85" s="809"/>
    </row>
    <row r="86" spans="1:20" s="772" customFormat="1" ht="15">
      <c r="A86" s="823" t="s">
        <v>2604</v>
      </c>
      <c r="B86" s="826" t="str">
        <f>B26</f>
        <v>Étrangères</v>
      </c>
      <c r="C86" s="1152"/>
      <c r="D86" s="1152"/>
      <c r="E86" s="1152"/>
      <c r="F86" s="1152"/>
      <c r="G86" s="1152"/>
      <c r="H86" s="1152"/>
      <c r="I86" s="1152"/>
      <c r="J86" s="1152"/>
      <c r="K86" s="1152"/>
      <c r="L86" s="1152"/>
      <c r="M86" s="1152"/>
      <c r="N86" s="1152"/>
      <c r="O86" s="1153">
        <f>SUM(C86:N86)</f>
        <v>0</v>
      </c>
      <c r="P86" s="1152"/>
      <c r="Q86" s="1154">
        <f>+O86-P86</f>
        <v>0</v>
      </c>
      <c r="S86" s="798"/>
      <c r="T86" s="809"/>
    </row>
    <row r="87" spans="1:20" s="772" customFormat="1" ht="11.25" customHeight="1">
      <c r="A87" s="2050"/>
      <c r="B87" s="2051"/>
      <c r="C87" s="2052"/>
      <c r="D87" s="2052"/>
      <c r="E87" s="2052"/>
      <c r="F87" s="2052"/>
      <c r="G87" s="2052"/>
      <c r="H87" s="2052"/>
      <c r="I87" s="2052"/>
      <c r="J87" s="2052"/>
      <c r="K87" s="2052"/>
      <c r="L87" s="2052"/>
      <c r="M87" s="2052"/>
      <c r="N87" s="2052"/>
      <c r="O87" s="2052"/>
      <c r="P87" s="2052"/>
      <c r="Q87" s="2053"/>
      <c r="S87" s="798"/>
      <c r="T87" s="809"/>
    </row>
    <row r="88" spans="1:20" s="772" customFormat="1" ht="22.5" customHeight="1">
      <c r="A88" s="821" t="s">
        <v>2605</v>
      </c>
      <c r="B88" s="977" t="str">
        <f>B28</f>
        <v>Titres adossés à des créances</v>
      </c>
      <c r="C88" s="1152"/>
      <c r="D88" s="1152"/>
      <c r="E88" s="1152"/>
      <c r="F88" s="1152"/>
      <c r="G88" s="1152"/>
      <c r="H88" s="1152"/>
      <c r="I88" s="1152"/>
      <c r="J88" s="1152"/>
      <c r="K88" s="1152"/>
      <c r="L88" s="1152"/>
      <c r="M88" s="1152"/>
      <c r="N88" s="1152"/>
      <c r="O88" s="1153">
        <f>SUM(C88:N88)</f>
        <v>0</v>
      </c>
      <c r="P88" s="1152"/>
      <c r="Q88" s="1154">
        <f>+O88-P88</f>
        <v>0</v>
      </c>
      <c r="S88" s="798"/>
      <c r="T88" s="809"/>
    </row>
    <row r="89" spans="1:20" s="772" customFormat="1" ht="11.25" customHeight="1">
      <c r="A89" s="2054"/>
      <c r="B89" s="2055"/>
      <c r="C89" s="2055"/>
      <c r="D89" s="2055"/>
      <c r="E89" s="2055"/>
      <c r="F89" s="2055"/>
      <c r="G89" s="2055"/>
      <c r="H89" s="2055"/>
      <c r="I89" s="2055"/>
      <c r="J89" s="2055"/>
      <c r="K89" s="2055"/>
      <c r="L89" s="2055"/>
      <c r="M89" s="2055"/>
      <c r="N89" s="2055"/>
      <c r="O89" s="2055"/>
      <c r="P89" s="2055"/>
      <c r="Q89" s="2056"/>
      <c r="S89" s="798"/>
      <c r="T89" s="809"/>
    </row>
    <row r="90" spans="1:20" s="772" customFormat="1" ht="22.5" customHeight="1">
      <c r="A90" s="821" t="s">
        <v>2606</v>
      </c>
      <c r="B90" s="977" t="str">
        <f>B30</f>
        <v>Autres placements</v>
      </c>
      <c r="C90" s="1152"/>
      <c r="D90" s="1152"/>
      <c r="E90" s="1152"/>
      <c r="F90" s="1152"/>
      <c r="G90" s="1152"/>
      <c r="H90" s="1152"/>
      <c r="I90" s="1152"/>
      <c r="J90" s="1152"/>
      <c r="K90" s="1152"/>
      <c r="L90" s="1152"/>
      <c r="M90" s="1152"/>
      <c r="N90" s="1152"/>
      <c r="O90" s="1153">
        <f>SUM(C90:N90)</f>
        <v>0</v>
      </c>
      <c r="P90" s="1152"/>
      <c r="Q90" s="1154">
        <f>+O90-P90</f>
        <v>0</v>
      </c>
      <c r="S90" s="798"/>
      <c r="T90" s="809"/>
    </row>
    <row r="91" spans="1:20" s="772" customFormat="1" ht="15">
      <c r="A91" s="787"/>
      <c r="B91" s="788"/>
      <c r="C91" s="775"/>
      <c r="D91" s="775"/>
      <c r="E91" s="775"/>
      <c r="F91" s="775"/>
      <c r="G91" s="775"/>
      <c r="H91" s="775"/>
      <c r="I91" s="775"/>
      <c r="J91" s="775"/>
      <c r="K91" s="775"/>
      <c r="L91" s="775"/>
      <c r="M91" s="775"/>
      <c r="N91" s="775"/>
      <c r="O91" s="776"/>
      <c r="P91" s="775"/>
      <c r="Q91" s="1495"/>
      <c r="S91" s="798"/>
      <c r="T91" s="809"/>
    </row>
    <row r="92" spans="1:20" ht="44.25" customHeight="1">
      <c r="A92" s="824" t="s">
        <v>2511</v>
      </c>
      <c r="B92" s="835" t="str">
        <f>IF(Langue=0,S92,T92)</f>
        <v>Total des titres classés à la juste valeur par le biais des autres éléments du résultat global</v>
      </c>
      <c r="C92" s="1155">
        <f t="shared" si="7" ref="C92:N92">SUM(C73:C74,C76:C77,C79:C80,C82:C83,C85:C86,C88,C90)</f>
        <v>0</v>
      </c>
      <c r="D92" s="1155">
        <f t="shared" si="7"/>
        <v>0</v>
      </c>
      <c r="E92" s="1155">
        <f t="shared" si="7"/>
        <v>0</v>
      </c>
      <c r="F92" s="1155">
        <f t="shared" si="7"/>
        <v>0</v>
      </c>
      <c r="G92" s="1155">
        <f t="shared" si="7"/>
        <v>0</v>
      </c>
      <c r="H92" s="1155">
        <f t="shared" si="7"/>
        <v>0</v>
      </c>
      <c r="I92" s="1155">
        <f t="shared" si="7"/>
        <v>0</v>
      </c>
      <c r="J92" s="1155">
        <f t="shared" si="7"/>
        <v>0</v>
      </c>
      <c r="K92" s="1155">
        <f t="shared" si="7"/>
        <v>0</v>
      </c>
      <c r="L92" s="1155">
        <f t="shared" si="7"/>
        <v>0</v>
      </c>
      <c r="M92" s="1155">
        <f t="shared" si="7"/>
        <v>0</v>
      </c>
      <c r="N92" s="1155">
        <f t="shared" si="7"/>
        <v>0</v>
      </c>
      <c r="O92" s="1147">
        <f>SUM(C92:N92)</f>
        <v>0</v>
      </c>
      <c r="P92" s="1155">
        <f>SUM(P73:P74,P76:P77,P79:P80,P82:P83,P85:P86,P88,P90)</f>
        <v>0</v>
      </c>
      <c r="Q92" s="1148">
        <f>+O92-P92</f>
        <v>0</v>
      </c>
      <c r="S92" s="798" t="s">
        <v>2512</v>
      </c>
      <c r="T92" s="813" t="s">
        <v>2523</v>
      </c>
    </row>
    <row r="93" spans="1:20" s="772" customFormat="1" ht="15">
      <c r="A93" s="777"/>
      <c r="B93" s="789"/>
      <c r="C93" s="775"/>
      <c r="D93" s="775"/>
      <c r="E93" s="775"/>
      <c r="F93" s="775"/>
      <c r="G93" s="775"/>
      <c r="H93" s="775"/>
      <c r="I93" s="775"/>
      <c r="J93" s="775"/>
      <c r="K93" s="775"/>
      <c r="L93" s="775"/>
      <c r="M93" s="775"/>
      <c r="N93" s="775"/>
      <c r="O93" s="776"/>
      <c r="P93" s="775"/>
      <c r="Q93" s="1490"/>
      <c r="S93" s="798"/>
      <c r="T93" s="809"/>
    </row>
    <row r="94" spans="1:20" ht="30">
      <c r="A94" s="1967" t="str">
        <f>IF(Langue=0,S94,T94)</f>
        <v>TITRES DÉSIGNÉS À LA JUSTE VALEUR PAR LE BIAIS DES AUTRES ÉLÉMENTS DU RÉSULTAT GLOBAL</v>
      </c>
      <c r="B94" s="1968"/>
      <c r="C94" s="1968"/>
      <c r="D94" s="1968"/>
      <c r="E94" s="1968"/>
      <c r="F94" s="1968"/>
      <c r="G94" s="1968"/>
      <c r="H94" s="1968"/>
      <c r="I94" s="1968"/>
      <c r="J94" s="1968"/>
      <c r="K94" s="1968"/>
      <c r="L94" s="1968"/>
      <c r="M94" s="1968"/>
      <c r="N94" s="1968"/>
      <c r="O94" s="1968"/>
      <c r="P94" s="1968"/>
      <c r="Q94" s="1969"/>
      <c r="S94" s="804" t="s">
        <v>2524</v>
      </c>
      <c r="T94" s="809" t="s">
        <v>2526</v>
      </c>
    </row>
    <row r="95" spans="1:20" s="772" customFormat="1" ht="15">
      <c r="A95" s="2041" t="str">
        <f>+A72</f>
        <v>Créances émises ou garanties par :</v>
      </c>
      <c r="B95" s="2042"/>
      <c r="C95" s="768"/>
      <c r="D95" s="768"/>
      <c r="E95" s="768"/>
      <c r="F95" s="768"/>
      <c r="G95" s="768"/>
      <c r="H95" s="768"/>
      <c r="I95" s="768"/>
      <c r="J95" s="768"/>
      <c r="K95" s="768"/>
      <c r="L95" s="768"/>
      <c r="M95" s="768"/>
      <c r="N95" s="768"/>
      <c r="O95" s="768"/>
      <c r="P95" s="768"/>
      <c r="Q95" s="1488"/>
      <c r="S95" s="798"/>
      <c r="T95" s="809"/>
    </row>
    <row r="96" spans="1:20" s="772" customFormat="1" ht="15">
      <c r="A96" s="821" t="s">
        <v>2609</v>
      </c>
      <c r="B96" s="839" t="str">
        <f>+B73</f>
        <v>Gouvernement fédéral</v>
      </c>
      <c r="C96" s="1141"/>
      <c r="D96" s="1141"/>
      <c r="E96" s="1141"/>
      <c r="F96" s="1141"/>
      <c r="G96" s="1141"/>
      <c r="H96" s="1141"/>
      <c r="I96" s="1141"/>
      <c r="J96" s="1141"/>
      <c r="K96" s="1141"/>
      <c r="L96" s="1141"/>
      <c r="M96" s="1141"/>
      <c r="N96" s="1141"/>
      <c r="O96" s="1142">
        <f>SUM(C96:N96)</f>
        <v>0</v>
      </c>
      <c r="P96" s="1141"/>
      <c r="Q96" s="1151">
        <f>+O96-P96</f>
        <v>0</v>
      </c>
      <c r="S96" s="798"/>
      <c r="T96" s="809"/>
    </row>
    <row r="97" spans="1:20" s="772" customFormat="1" ht="15">
      <c r="A97" s="821" t="s">
        <v>2610</v>
      </c>
      <c r="B97" s="839" t="str">
        <f>+B74</f>
        <v>Gouvernement provincial</v>
      </c>
      <c r="C97" s="1143"/>
      <c r="D97" s="1143"/>
      <c r="E97" s="1143"/>
      <c r="F97" s="1143"/>
      <c r="G97" s="1143"/>
      <c r="H97" s="1143"/>
      <c r="I97" s="1143"/>
      <c r="J97" s="1143"/>
      <c r="K97" s="1143"/>
      <c r="L97" s="1143"/>
      <c r="M97" s="1143"/>
      <c r="N97" s="1143"/>
      <c r="O97" s="1144">
        <f>SUM(C97:N97)</f>
        <v>0</v>
      </c>
      <c r="P97" s="1143"/>
      <c r="Q97" s="1154">
        <f>+O97-P97</f>
        <v>0</v>
      </c>
      <c r="S97" s="798"/>
      <c r="T97" s="809"/>
    </row>
    <row r="98" spans="1:20" s="772" customFormat="1" ht="22.5" customHeight="1">
      <c r="A98" s="837"/>
      <c r="B98" s="2043" t="str">
        <f t="shared" si="8" ref="B98:B99">+B75</f>
        <v>Municipalités, administrations publiques, commissions scolaires</v>
      </c>
      <c r="C98" s="981"/>
      <c r="D98" s="982"/>
      <c r="E98" s="982"/>
      <c r="F98" s="982"/>
      <c r="G98" s="982"/>
      <c r="H98" s="982"/>
      <c r="I98" s="982"/>
      <c r="J98" s="982"/>
      <c r="K98" s="982"/>
      <c r="L98" s="982"/>
      <c r="M98" s="982"/>
      <c r="N98" s="982"/>
      <c r="O98" s="982"/>
      <c r="P98" s="982"/>
      <c r="Q98" s="1438"/>
      <c r="S98" s="798"/>
      <c r="T98" s="809"/>
    </row>
    <row r="99" spans="1:20" s="772" customFormat="1" ht="22.5" customHeight="1">
      <c r="A99" s="1078" t="s">
        <v>2611</v>
      </c>
      <c r="B99" s="2044">
        <f t="shared" si="8"/>
        <v>0</v>
      </c>
      <c r="C99" s="1141"/>
      <c r="D99" s="1141"/>
      <c r="E99" s="1141"/>
      <c r="F99" s="1141"/>
      <c r="G99" s="1141"/>
      <c r="H99" s="1141"/>
      <c r="I99" s="1141"/>
      <c r="J99" s="1141"/>
      <c r="K99" s="1141"/>
      <c r="L99" s="1141"/>
      <c r="M99" s="1141"/>
      <c r="N99" s="1141"/>
      <c r="O99" s="1142">
        <f>SUM(C99:N99)</f>
        <v>0</v>
      </c>
      <c r="P99" s="1141"/>
      <c r="Q99" s="1151">
        <f>+O99-P99</f>
        <v>0</v>
      </c>
      <c r="S99" s="798"/>
      <c r="T99" s="809"/>
    </row>
    <row r="100" spans="1:20" s="772" customFormat="1" ht="30">
      <c r="A100" s="824" t="s">
        <v>2607</v>
      </c>
      <c r="B100" s="976" t="str">
        <f>+B77</f>
        <v>Administrations publiques à l'étranger</v>
      </c>
      <c r="C100" s="1143"/>
      <c r="D100" s="1143"/>
      <c r="E100" s="1143"/>
      <c r="F100" s="1143"/>
      <c r="G100" s="1143"/>
      <c r="H100" s="1143"/>
      <c r="I100" s="1143"/>
      <c r="J100" s="1143"/>
      <c r="K100" s="1143"/>
      <c r="L100" s="1143"/>
      <c r="M100" s="1143"/>
      <c r="N100" s="1143"/>
      <c r="O100" s="1144">
        <f>SUM(C100:N100)</f>
        <v>0</v>
      </c>
      <c r="P100" s="1143"/>
      <c r="Q100" s="1154">
        <f>+O100-P100</f>
        <v>0</v>
      </c>
      <c r="S100" s="798"/>
      <c r="T100" s="809"/>
    </row>
    <row r="101" spans="1:20" s="772" customFormat="1" ht="22.5" customHeight="1">
      <c r="A101" s="2045" t="str">
        <f>+A78</f>
        <v>Obligations et débentures</v>
      </c>
      <c r="B101" s="2046"/>
      <c r="C101" s="2057"/>
      <c r="D101" s="2058"/>
      <c r="E101" s="2058"/>
      <c r="F101" s="2058"/>
      <c r="G101" s="2058"/>
      <c r="H101" s="2058"/>
      <c r="I101" s="2058"/>
      <c r="J101" s="2058"/>
      <c r="K101" s="2058"/>
      <c r="L101" s="2058"/>
      <c r="M101" s="2058"/>
      <c r="N101" s="2058"/>
      <c r="O101" s="2058"/>
      <c r="P101" s="2058"/>
      <c r="Q101" s="2059"/>
      <c r="S101" s="798"/>
      <c r="T101" s="814"/>
    </row>
    <row r="102" spans="1:20" s="772" customFormat="1" ht="15">
      <c r="A102" s="822" t="s">
        <v>2612</v>
      </c>
      <c r="B102" s="826" t="str">
        <f>+B79</f>
        <v>Sociétés canadiennes</v>
      </c>
      <c r="C102" s="1141"/>
      <c r="D102" s="1141"/>
      <c r="E102" s="1141"/>
      <c r="F102" s="1141"/>
      <c r="G102" s="1141"/>
      <c r="H102" s="1141"/>
      <c r="I102" s="1141"/>
      <c r="J102" s="1141"/>
      <c r="K102" s="1141"/>
      <c r="L102" s="1141"/>
      <c r="M102" s="1141"/>
      <c r="N102" s="1141"/>
      <c r="O102" s="1142">
        <f>SUM(C102:N102)</f>
        <v>0</v>
      </c>
      <c r="P102" s="1141"/>
      <c r="Q102" s="1151">
        <f>+O102-P102</f>
        <v>0</v>
      </c>
      <c r="S102" s="798"/>
      <c r="T102" s="809"/>
    </row>
    <row r="103" spans="1:20" s="772" customFormat="1" ht="15">
      <c r="A103" s="829" t="s">
        <v>2608</v>
      </c>
      <c r="B103" s="826" t="str">
        <f>+B80</f>
        <v>Sociétés étrangères</v>
      </c>
      <c r="C103" s="1143"/>
      <c r="D103" s="1143"/>
      <c r="E103" s="1143"/>
      <c r="F103" s="1143"/>
      <c r="G103" s="1143"/>
      <c r="H103" s="1143"/>
      <c r="I103" s="1143"/>
      <c r="J103" s="1143"/>
      <c r="K103" s="1143"/>
      <c r="L103" s="1143"/>
      <c r="M103" s="1143"/>
      <c r="N103" s="1143"/>
      <c r="O103" s="1144">
        <f>SUM(C103:N103)</f>
        <v>0</v>
      </c>
      <c r="P103" s="1143"/>
      <c r="Q103" s="1154">
        <f>+O103-P103</f>
        <v>0</v>
      </c>
      <c r="S103" s="798"/>
      <c r="T103" s="809"/>
    </row>
    <row r="104" spans="1:20" s="772" customFormat="1" ht="22.5" customHeight="1">
      <c r="A104" s="2045" t="str">
        <f>+A81</f>
        <v>Actions ordinaires</v>
      </c>
      <c r="B104" s="2046"/>
      <c r="C104" s="2057"/>
      <c r="D104" s="2058"/>
      <c r="E104" s="2058"/>
      <c r="F104" s="2058"/>
      <c r="G104" s="2058"/>
      <c r="H104" s="2058"/>
      <c r="I104" s="2058"/>
      <c r="J104" s="2058"/>
      <c r="K104" s="2058"/>
      <c r="L104" s="2058"/>
      <c r="M104" s="2058"/>
      <c r="N104" s="2058"/>
      <c r="O104" s="2058">
        <v>0</v>
      </c>
      <c r="P104" s="2058"/>
      <c r="Q104" s="2059">
        <v>0</v>
      </c>
      <c r="S104" s="798"/>
      <c r="T104" s="809"/>
    </row>
    <row r="105" spans="1:20" s="772" customFormat="1" ht="15">
      <c r="A105" s="822" t="s">
        <v>2613</v>
      </c>
      <c r="B105" s="826" t="str">
        <f>+B82</f>
        <v>Canadiennes</v>
      </c>
      <c r="C105" s="1141"/>
      <c r="D105" s="1141"/>
      <c r="E105" s="1141"/>
      <c r="F105" s="1141"/>
      <c r="G105" s="1141"/>
      <c r="H105" s="1141"/>
      <c r="I105" s="1141"/>
      <c r="J105" s="1141"/>
      <c r="K105" s="1141"/>
      <c r="L105" s="1141"/>
      <c r="M105" s="1141"/>
      <c r="N105" s="1141"/>
      <c r="O105" s="1142">
        <f>SUM(C105:N105)</f>
        <v>0</v>
      </c>
      <c r="P105" s="1141"/>
      <c r="Q105" s="1151">
        <f>+O105-P105</f>
        <v>0</v>
      </c>
      <c r="S105" s="798"/>
      <c r="T105" s="809"/>
    </row>
    <row r="106" spans="1:20" s="772" customFormat="1" ht="15" customHeight="1">
      <c r="A106" s="823" t="s">
        <v>2614</v>
      </c>
      <c r="B106" s="826" t="str">
        <f>+B83</f>
        <v>Étrangères</v>
      </c>
      <c r="C106" s="1143"/>
      <c r="D106" s="1143"/>
      <c r="E106" s="1143"/>
      <c r="F106" s="1143"/>
      <c r="G106" s="1143"/>
      <c r="H106" s="1143"/>
      <c r="I106" s="1143"/>
      <c r="J106" s="1143"/>
      <c r="K106" s="1143"/>
      <c r="L106" s="1143"/>
      <c r="M106" s="1143"/>
      <c r="N106" s="1143"/>
      <c r="O106" s="1144">
        <f>SUM(C106:N106)</f>
        <v>0</v>
      </c>
      <c r="P106" s="1143"/>
      <c r="Q106" s="1154">
        <f>+O106-P106</f>
        <v>0</v>
      </c>
      <c r="S106" s="798"/>
      <c r="T106" s="809"/>
    </row>
    <row r="107" spans="1:20" s="772" customFormat="1" ht="22.5" customHeight="1">
      <c r="A107" s="2045" t="str">
        <f>+A84</f>
        <v>Actions privilégiées</v>
      </c>
      <c r="B107" s="2046"/>
      <c r="C107" s="2057"/>
      <c r="D107" s="2058"/>
      <c r="E107" s="2058"/>
      <c r="F107" s="2058"/>
      <c r="G107" s="2058"/>
      <c r="H107" s="2058"/>
      <c r="I107" s="2058"/>
      <c r="J107" s="2058"/>
      <c r="K107" s="2058"/>
      <c r="L107" s="2058"/>
      <c r="M107" s="2058"/>
      <c r="N107" s="2058"/>
      <c r="O107" s="2058"/>
      <c r="P107" s="2058"/>
      <c r="Q107" s="2059"/>
      <c r="S107" s="798"/>
      <c r="T107" s="809"/>
    </row>
    <row r="108" spans="1:20" s="772" customFormat="1" ht="15" customHeight="1">
      <c r="A108" s="823" t="s">
        <v>2615</v>
      </c>
      <c r="B108" s="826" t="str">
        <f>+B85</f>
        <v>Canadiennes</v>
      </c>
      <c r="C108" s="1141"/>
      <c r="D108" s="1141"/>
      <c r="E108" s="1141"/>
      <c r="F108" s="1141"/>
      <c r="G108" s="1141"/>
      <c r="H108" s="1141"/>
      <c r="I108" s="1141"/>
      <c r="J108" s="1141"/>
      <c r="K108" s="1141"/>
      <c r="L108" s="1141"/>
      <c r="M108" s="1141"/>
      <c r="N108" s="1141"/>
      <c r="O108" s="1142">
        <f>SUM(C108:N108)</f>
        <v>0</v>
      </c>
      <c r="P108" s="1141"/>
      <c r="Q108" s="1151">
        <f>+O108-P108</f>
        <v>0</v>
      </c>
      <c r="S108" s="798"/>
      <c r="T108" s="809"/>
    </row>
    <row r="109" spans="1:20" s="772" customFormat="1" ht="15">
      <c r="A109" s="823" t="s">
        <v>2616</v>
      </c>
      <c r="B109" s="826" t="str">
        <f>+B86</f>
        <v>Étrangères</v>
      </c>
      <c r="C109" s="1143"/>
      <c r="D109" s="1143"/>
      <c r="E109" s="1143"/>
      <c r="F109" s="1143"/>
      <c r="G109" s="1143"/>
      <c r="H109" s="1143"/>
      <c r="I109" s="1143"/>
      <c r="J109" s="1143"/>
      <c r="K109" s="1143"/>
      <c r="L109" s="1143"/>
      <c r="M109" s="1143"/>
      <c r="N109" s="1143"/>
      <c r="O109" s="1144">
        <f>SUM(C109:N109)</f>
        <v>0</v>
      </c>
      <c r="P109" s="1143"/>
      <c r="Q109" s="1154">
        <f>+O109-P109</f>
        <v>0</v>
      </c>
      <c r="S109" s="798"/>
      <c r="T109" s="809"/>
    </row>
    <row r="110" spans="1:20" s="772" customFormat="1" ht="11.25" customHeight="1">
      <c r="A110" s="840"/>
      <c r="B110" s="841"/>
      <c r="C110" s="780"/>
      <c r="D110" s="780"/>
      <c r="E110" s="780"/>
      <c r="F110" s="780"/>
      <c r="G110" s="780"/>
      <c r="H110" s="780"/>
      <c r="I110" s="780"/>
      <c r="J110" s="780"/>
      <c r="K110" s="780"/>
      <c r="L110" s="780"/>
      <c r="M110" s="780"/>
      <c r="N110" s="780"/>
      <c r="O110" s="780"/>
      <c r="P110" s="780"/>
      <c r="Q110" s="1492"/>
      <c r="S110" s="798"/>
      <c r="T110" s="809"/>
    </row>
    <row r="111" spans="1:20" s="772" customFormat="1" ht="22.5" customHeight="1">
      <c r="A111" s="821" t="s">
        <v>2617</v>
      </c>
      <c r="B111" s="977" t="str">
        <f>+B88</f>
        <v>Titres adossés à des créances</v>
      </c>
      <c r="C111" s="1143"/>
      <c r="D111" s="1143"/>
      <c r="E111" s="1143"/>
      <c r="F111" s="1143"/>
      <c r="G111" s="1143"/>
      <c r="H111" s="1143"/>
      <c r="I111" s="1143"/>
      <c r="J111" s="1143"/>
      <c r="K111" s="1143"/>
      <c r="L111" s="1143"/>
      <c r="M111" s="1143"/>
      <c r="N111" s="1143"/>
      <c r="O111" s="1144">
        <f>SUM(C111:N111)</f>
        <v>0</v>
      </c>
      <c r="P111" s="1143"/>
      <c r="Q111" s="1154">
        <f>+O111-P111</f>
        <v>0</v>
      </c>
      <c r="S111" s="798"/>
      <c r="T111" s="809"/>
    </row>
    <row r="112" spans="1:20" s="772" customFormat="1" ht="11.25" customHeight="1">
      <c r="A112" s="806"/>
      <c r="B112" s="801"/>
      <c r="C112" s="790"/>
      <c r="D112" s="790"/>
      <c r="E112" s="790"/>
      <c r="F112" s="790"/>
      <c r="G112" s="790"/>
      <c r="H112" s="790"/>
      <c r="I112" s="790"/>
      <c r="J112" s="790"/>
      <c r="K112" s="790"/>
      <c r="L112" s="790"/>
      <c r="M112" s="790"/>
      <c r="N112" s="790"/>
      <c r="O112" s="790"/>
      <c r="P112" s="790"/>
      <c r="Q112" s="1496"/>
      <c r="S112" s="798"/>
      <c r="T112" s="809"/>
    </row>
    <row r="113" spans="1:20" s="772" customFormat="1" ht="22.5" customHeight="1">
      <c r="A113" s="821" t="s">
        <v>2618</v>
      </c>
      <c r="B113" s="977" t="str">
        <f>+B90</f>
        <v>Autres placements</v>
      </c>
      <c r="C113" s="1143"/>
      <c r="D113" s="1143"/>
      <c r="E113" s="1143"/>
      <c r="F113" s="1143"/>
      <c r="G113" s="1143"/>
      <c r="H113" s="1143"/>
      <c r="I113" s="1143"/>
      <c r="J113" s="1143"/>
      <c r="K113" s="1143"/>
      <c r="L113" s="1143"/>
      <c r="M113" s="1143"/>
      <c r="N113" s="1143"/>
      <c r="O113" s="1144">
        <f>SUM(C113:N113)</f>
        <v>0</v>
      </c>
      <c r="P113" s="1143"/>
      <c r="Q113" s="1154">
        <f>+O113-P113</f>
        <v>0</v>
      </c>
      <c r="S113" s="798"/>
      <c r="T113" s="809"/>
    </row>
    <row r="114" spans="1:20" s="772" customFormat="1" ht="22.5" customHeight="1">
      <c r="A114" s="787"/>
      <c r="B114" s="788"/>
      <c r="C114" s="775"/>
      <c r="D114" s="775"/>
      <c r="E114" s="775"/>
      <c r="F114" s="775"/>
      <c r="G114" s="775"/>
      <c r="H114" s="775"/>
      <c r="I114" s="775"/>
      <c r="J114" s="775"/>
      <c r="K114" s="775"/>
      <c r="L114" s="775"/>
      <c r="M114" s="775"/>
      <c r="N114" s="775"/>
      <c r="O114" s="776"/>
      <c r="P114" s="775"/>
      <c r="Q114" s="1490"/>
      <c r="S114" s="798"/>
      <c r="T114" s="809"/>
    </row>
    <row r="115" spans="1:20" ht="44.25" customHeight="1">
      <c r="A115" s="824" t="s">
        <v>2513</v>
      </c>
      <c r="B115" s="835" t="str">
        <f>IF(Langue=0,S115,T115)</f>
        <v>Total des titres désignés à la juste valeur par le biais des autres éléments du résultat global</v>
      </c>
      <c r="C115" s="1155">
        <f t="shared" si="9" ref="C115:N115">SUM(C96:C97,C99:C100,C102:C103,C105:C106,C108:C109,C111,C113)</f>
        <v>0</v>
      </c>
      <c r="D115" s="1155">
        <f t="shared" si="9"/>
        <v>0</v>
      </c>
      <c r="E115" s="1155">
        <f t="shared" si="9"/>
        <v>0</v>
      </c>
      <c r="F115" s="1155">
        <f t="shared" si="9"/>
        <v>0</v>
      </c>
      <c r="G115" s="1155">
        <f t="shared" si="9"/>
        <v>0</v>
      </c>
      <c r="H115" s="1155">
        <f t="shared" si="9"/>
        <v>0</v>
      </c>
      <c r="I115" s="1155">
        <f t="shared" si="9"/>
        <v>0</v>
      </c>
      <c r="J115" s="1155">
        <f t="shared" si="9"/>
        <v>0</v>
      </c>
      <c r="K115" s="1155">
        <f t="shared" si="9"/>
        <v>0</v>
      </c>
      <c r="L115" s="1155">
        <f t="shared" si="9"/>
        <v>0</v>
      </c>
      <c r="M115" s="1155">
        <f t="shared" si="9"/>
        <v>0</v>
      </c>
      <c r="N115" s="1155">
        <f t="shared" si="9"/>
        <v>0</v>
      </c>
      <c r="O115" s="1147">
        <f>SUM(C115:N115)</f>
        <v>0</v>
      </c>
      <c r="P115" s="1155">
        <f>SUM(P96:P97,P99:P100,P102:P103,P105:P106,P108:P109,P111,P113)</f>
        <v>0</v>
      </c>
      <c r="Q115" s="1147">
        <f>+O115-P115</f>
        <v>0</v>
      </c>
      <c r="S115" s="798" t="s">
        <v>2525</v>
      </c>
      <c r="T115" s="813" t="s">
        <v>2527</v>
      </c>
    </row>
    <row r="116" spans="1:20" s="772" customFormat="1" ht="12" customHeight="1">
      <c r="A116" s="2060"/>
      <c r="B116" s="2061"/>
      <c r="C116" s="2062"/>
      <c r="D116" s="2062"/>
      <c r="E116" s="2062"/>
      <c r="F116" s="2062"/>
      <c r="G116" s="2062"/>
      <c r="H116" s="2062"/>
      <c r="I116" s="2062"/>
      <c r="J116" s="2062"/>
      <c r="K116" s="2062"/>
      <c r="L116" s="2062"/>
      <c r="M116" s="2062"/>
      <c r="N116" s="2062"/>
      <c r="O116" s="2062"/>
      <c r="P116" s="2062"/>
      <c r="Q116" s="2063"/>
      <c r="S116" s="798"/>
      <c r="T116" s="809"/>
    </row>
    <row r="117" spans="1:20" s="772" customFormat="1" ht="30" customHeight="1">
      <c r="A117" s="821" t="s">
        <v>2619</v>
      </c>
      <c r="B117" s="836" t="str">
        <f>IF(Langue=0,S117,T117)</f>
        <v>Total des titres à la juste valeur par le biais des autres élélments du résultat global</v>
      </c>
      <c r="C117" s="1147">
        <f>+C92+C115</f>
        <v>0</v>
      </c>
      <c r="D117" s="1147">
        <f t="shared" si="10" ref="D117:R117">+D92+D115</f>
        <v>0</v>
      </c>
      <c r="E117" s="1147">
        <f t="shared" si="10"/>
        <v>0</v>
      </c>
      <c r="F117" s="1147">
        <f t="shared" si="10"/>
        <v>0</v>
      </c>
      <c r="G117" s="1147">
        <f t="shared" si="10"/>
        <v>0</v>
      </c>
      <c r="H117" s="1147">
        <f t="shared" si="10"/>
        <v>0</v>
      </c>
      <c r="I117" s="1147">
        <f t="shared" si="10"/>
        <v>0</v>
      </c>
      <c r="J117" s="1147">
        <f t="shared" si="10"/>
        <v>0</v>
      </c>
      <c r="K117" s="1147">
        <f t="shared" si="10"/>
        <v>0</v>
      </c>
      <c r="L117" s="1147">
        <f t="shared" si="10"/>
        <v>0</v>
      </c>
      <c r="M117" s="1147">
        <f t="shared" si="10"/>
        <v>0</v>
      </c>
      <c r="N117" s="1147">
        <f t="shared" si="10"/>
        <v>0</v>
      </c>
      <c r="O117" s="1147">
        <f t="shared" si="10"/>
        <v>0</v>
      </c>
      <c r="P117" s="1147">
        <f t="shared" si="10"/>
        <v>0</v>
      </c>
      <c r="Q117" s="1147">
        <f t="shared" si="10"/>
        <v>0</v>
      </c>
      <c r="R117" s="1156">
        <f t="shared" si="10"/>
        <v>0</v>
      </c>
      <c r="S117" s="1069" t="s">
        <v>2514</v>
      </c>
      <c r="T117" s="813" t="s">
        <v>2528</v>
      </c>
    </row>
    <row r="118" spans="1:20" s="772" customFormat="1" ht="15">
      <c r="A118" s="791"/>
      <c r="B118" s="983"/>
      <c r="C118" s="792"/>
      <c r="D118" s="792"/>
      <c r="E118" s="792"/>
      <c r="F118" s="792"/>
      <c r="G118" s="792"/>
      <c r="H118" s="792"/>
      <c r="I118" s="792"/>
      <c r="J118" s="792"/>
      <c r="K118" s="792"/>
      <c r="L118" s="792"/>
      <c r="M118" s="792"/>
      <c r="N118" s="792"/>
      <c r="O118" s="792"/>
      <c r="P118" s="792"/>
      <c r="Q118" s="1497"/>
      <c r="S118" s="798"/>
      <c r="T118" s="809"/>
    </row>
    <row r="119" spans="1:20" s="772" customFormat="1" ht="15">
      <c r="A119" s="2064">
        <f>A60+1</f>
        <v>16</v>
      </c>
      <c r="B119" s="2065"/>
      <c r="C119" s="2065"/>
      <c r="D119" s="2065"/>
      <c r="E119" s="2065"/>
      <c r="F119" s="2065"/>
      <c r="G119" s="2065"/>
      <c r="H119" s="2065"/>
      <c r="I119" s="2065"/>
      <c r="J119" s="2065"/>
      <c r="K119" s="2065"/>
      <c r="L119" s="2065"/>
      <c r="M119" s="2065"/>
      <c r="N119" s="2065"/>
      <c r="O119" s="2065"/>
      <c r="P119" s="2065"/>
      <c r="Q119" s="2066"/>
      <c r="S119" s="798"/>
      <c r="T119" s="809"/>
    </row>
    <row r="120" spans="1:20" s="772" customFormat="1" ht="15">
      <c r="A120" s="2031" t="str">
        <f>+Annexe_1100</f>
        <v>SOCIÉTÉ À CHARTE QUÉBÉCOISE</v>
      </c>
      <c r="B120" s="2032"/>
      <c r="C120" s="2032"/>
      <c r="D120" s="2032"/>
      <c r="E120" s="2032"/>
      <c r="F120" s="2032"/>
      <c r="G120" s="2032"/>
      <c r="H120" s="2032"/>
      <c r="I120" s="2032"/>
      <c r="J120" s="2032"/>
      <c r="K120" s="2032"/>
      <c r="L120" s="2032"/>
      <c r="M120" s="2032"/>
      <c r="N120" s="2032"/>
      <c r="O120" s="2032"/>
      <c r="P120" s="2032"/>
      <c r="Q120" s="2033"/>
      <c r="S120" s="798"/>
      <c r="T120" s="809"/>
    </row>
    <row r="121" spans="1:20" s="772" customFormat="1" ht="15">
      <c r="A121" s="1972" t="str">
        <f>A2</f>
        <v>ANNEXE 1100</v>
      </c>
      <c r="B121" s="1973"/>
      <c r="C121" s="1973"/>
      <c r="D121" s="1973"/>
      <c r="E121" s="1973"/>
      <c r="F121" s="1973"/>
      <c r="G121" s="1973"/>
      <c r="H121" s="1973"/>
      <c r="I121" s="1973"/>
      <c r="J121" s="1973"/>
      <c r="K121" s="1973"/>
      <c r="L121" s="1973"/>
      <c r="M121" s="1973"/>
      <c r="N121" s="1973"/>
      <c r="O121" s="1973"/>
      <c r="P121" s="1973"/>
      <c r="Q121" s="1974"/>
      <c r="S121" s="798"/>
      <c r="T121" s="809"/>
    </row>
    <row r="122" spans="1:20" s="772" customFormat="1" ht="22.5" customHeight="1">
      <c r="A122" s="2034">
        <f>+A63</f>
        <v>0</v>
      </c>
      <c r="B122" s="2067"/>
      <c r="C122" s="2067"/>
      <c r="D122" s="2067"/>
      <c r="E122" s="2067"/>
      <c r="F122" s="2067"/>
      <c r="G122" s="2067"/>
      <c r="H122" s="2067"/>
      <c r="I122" s="2067"/>
      <c r="J122" s="2067"/>
      <c r="K122" s="2067"/>
      <c r="L122" s="2067"/>
      <c r="M122" s="2067"/>
      <c r="N122" s="2067"/>
      <c r="O122" s="2067"/>
      <c r="P122" s="2067"/>
      <c r="Q122" s="2068"/>
      <c r="S122" s="798"/>
      <c r="T122" s="809"/>
    </row>
    <row r="123" spans="1:20" s="772" customFormat="1" ht="22.5" customHeight="1">
      <c r="A123" s="1978" t="s">
        <v>2516</v>
      </c>
      <c r="B123" s="1979"/>
      <c r="C123" s="1979"/>
      <c r="D123" s="1979"/>
      <c r="E123" s="1979"/>
      <c r="F123" s="1979"/>
      <c r="G123" s="1979"/>
      <c r="H123" s="1979"/>
      <c r="I123" s="1979"/>
      <c r="J123" s="1979"/>
      <c r="K123" s="1979"/>
      <c r="L123" s="1979"/>
      <c r="M123" s="1979"/>
      <c r="N123" s="1979"/>
      <c r="O123" s="1979"/>
      <c r="P123" s="1979"/>
      <c r="Q123" s="1980"/>
      <c r="S123" s="798"/>
      <c r="T123" s="809"/>
    </row>
    <row r="124" spans="1:20" s="772" customFormat="1" ht="22.5" customHeight="1">
      <c r="A124" s="1981" t="str">
        <f>$A$5</f>
        <v>au </v>
      </c>
      <c r="B124" s="1982"/>
      <c r="C124" s="1982"/>
      <c r="D124" s="1982"/>
      <c r="E124" s="1982"/>
      <c r="F124" s="1982"/>
      <c r="G124" s="1982"/>
      <c r="H124" s="1982"/>
      <c r="I124" s="1982"/>
      <c r="J124" s="1982"/>
      <c r="K124" s="1982"/>
      <c r="L124" s="1982"/>
      <c r="M124" s="1982"/>
      <c r="N124" s="1982"/>
      <c r="O124" s="1982"/>
      <c r="P124" s="1982"/>
      <c r="Q124" s="1983"/>
      <c r="S124" s="798"/>
      <c r="T124" s="809"/>
    </row>
    <row r="125" spans="1:20" s="772" customFormat="1" ht="15">
      <c r="A125" s="1962" t="str">
        <f>A6</f>
        <v>(000$)</v>
      </c>
      <c r="B125" s="1963"/>
      <c r="C125" s="1963"/>
      <c r="D125" s="1963"/>
      <c r="E125" s="1963"/>
      <c r="F125" s="1963"/>
      <c r="G125" s="1963"/>
      <c r="H125" s="1963"/>
      <c r="I125" s="1963"/>
      <c r="J125" s="1963"/>
      <c r="K125" s="1963"/>
      <c r="L125" s="1963"/>
      <c r="M125" s="1963"/>
      <c r="N125" s="1963"/>
      <c r="O125" s="1963"/>
      <c r="P125" s="1963"/>
      <c r="Q125" s="1964"/>
      <c r="S125" s="798"/>
      <c r="T125" s="809"/>
    </row>
    <row r="126" spans="1:20" s="772" customFormat="1" ht="11.25" customHeight="1">
      <c r="A126" s="1984"/>
      <c r="B126" s="1985"/>
      <c r="C126" s="1985"/>
      <c r="D126" s="1985"/>
      <c r="E126" s="1985"/>
      <c r="F126" s="1985"/>
      <c r="G126" s="1985"/>
      <c r="H126" s="1985"/>
      <c r="I126" s="1985"/>
      <c r="J126" s="1985"/>
      <c r="K126" s="1985"/>
      <c r="L126" s="1985"/>
      <c r="M126" s="1985"/>
      <c r="N126" s="1985"/>
      <c r="O126" s="1985"/>
      <c r="P126" s="1985"/>
      <c r="Q126" s="1986"/>
      <c r="S126" s="798"/>
      <c r="T126" s="809"/>
    </row>
    <row r="127" spans="1:20" ht="15" customHeight="1">
      <c r="A127" s="1987" t="str">
        <f>IF(Langue=0,S127,T127)</f>
        <v>TITRES AU COÛT AMORTI</v>
      </c>
      <c r="B127" s="1988"/>
      <c r="C127" s="2037" t="str">
        <f>C8</f>
        <v>Taux variable</v>
      </c>
      <c r="D127" s="1995" t="str">
        <f>D8</f>
        <v>Taux fixe</v>
      </c>
      <c r="E127" s="1996"/>
      <c r="F127" s="1996"/>
      <c r="G127" s="1996"/>
      <c r="H127" s="1996"/>
      <c r="I127" s="1996"/>
      <c r="J127" s="1996"/>
      <c r="K127" s="1996"/>
      <c r="L127" s="1996"/>
      <c r="M127" s="1997"/>
      <c r="N127" s="2037" t="str">
        <f>N8</f>
        <v>Insensible aux taux d'intérêt</v>
      </c>
      <c r="O127" s="2037" t="str">
        <f>O8</f>
        <v>Sous-total</v>
      </c>
      <c r="P127" s="2037" t="str">
        <f>P8</f>
        <v>Provisions</v>
      </c>
      <c r="Q127" s="2039" t="str">
        <f>Q8</f>
        <v>Valeur nette au bilan</v>
      </c>
      <c r="S127" s="798" t="s">
        <v>2515</v>
      </c>
      <c r="T127" s="809" t="s">
        <v>2529</v>
      </c>
    </row>
    <row r="128" spans="1:20" s="772" customFormat="1" ht="60" customHeight="1">
      <c r="A128" s="1989"/>
      <c r="B128" s="1990"/>
      <c r="C128" s="1994"/>
      <c r="D128" s="765" t="str">
        <f t="shared" si="11" ref="D128:M128">D9</f>
        <v>De 1 jour à 1 mois</v>
      </c>
      <c r="E128" s="765" t="str">
        <f t="shared" si="11"/>
        <v>Plus de 
1 mois à 
3 mois</v>
      </c>
      <c r="F128" s="765" t="str">
        <f t="shared" si="11"/>
        <v>Plus de 
3 mois à 
6 mois</v>
      </c>
      <c r="G128" s="765" t="str">
        <f t="shared" si="11"/>
        <v>Plus de 
6 mois à 
1 an</v>
      </c>
      <c r="H128" s="765" t="str">
        <f t="shared" si="11"/>
        <v>Plus de 
1 an à 
2 ans</v>
      </c>
      <c r="I128" s="765" t="str">
        <f t="shared" si="11"/>
        <v>Plus de 
2 ans à 
3 ans</v>
      </c>
      <c r="J128" s="765" t="str">
        <f t="shared" si="11"/>
        <v>Plus de 
3 ans à 
4 ans</v>
      </c>
      <c r="K128" s="765" t="str">
        <f t="shared" si="11"/>
        <v>Plus de 
4 ans à 
5 ans</v>
      </c>
      <c r="L128" s="765" t="str">
        <f t="shared" si="11"/>
        <v>Plus de 
5 ans à 
7 ans</v>
      </c>
      <c r="M128" s="765" t="str">
        <f t="shared" si="11"/>
        <v>Plus de 
7 ans</v>
      </c>
      <c r="N128" s="1994"/>
      <c r="O128" s="1994"/>
      <c r="P128" s="1994"/>
      <c r="Q128" s="2072"/>
      <c r="S128" s="798"/>
      <c r="T128" s="809"/>
    </row>
    <row r="129" spans="1:20" s="772" customFormat="1" ht="15">
      <c r="A129" s="1991"/>
      <c r="B129" s="1992"/>
      <c r="C129" s="767" t="s">
        <v>377</v>
      </c>
      <c r="D129" s="767" t="s">
        <v>376</v>
      </c>
      <c r="E129" s="767" t="s">
        <v>378</v>
      </c>
      <c r="F129" s="767" t="s">
        <v>379</v>
      </c>
      <c r="G129" s="767" t="s">
        <v>380</v>
      </c>
      <c r="H129" s="767" t="s">
        <v>381</v>
      </c>
      <c r="I129" s="767" t="s">
        <v>382</v>
      </c>
      <c r="J129" s="767" t="s">
        <v>383</v>
      </c>
      <c r="K129" s="767" t="s">
        <v>384</v>
      </c>
      <c r="L129" s="767" t="s">
        <v>164</v>
      </c>
      <c r="M129" s="767" t="s">
        <v>145</v>
      </c>
      <c r="N129" s="767" t="s">
        <v>149</v>
      </c>
      <c r="O129" s="767" t="s">
        <v>150</v>
      </c>
      <c r="P129" s="767" t="s">
        <v>171</v>
      </c>
      <c r="Q129" s="1487" t="s">
        <v>172</v>
      </c>
      <c r="S129" s="798"/>
      <c r="T129" s="809"/>
    </row>
    <row r="130" spans="1:20" s="793" customFormat="1" ht="30" customHeight="1">
      <c r="A130" s="2013" t="str">
        <f>A12</f>
        <v>Créances émises ou garanties par :</v>
      </c>
      <c r="B130" s="2014"/>
      <c r="C130" s="2073"/>
      <c r="D130" s="2074"/>
      <c r="E130" s="2074"/>
      <c r="F130" s="2074"/>
      <c r="G130" s="2074"/>
      <c r="H130" s="2074"/>
      <c r="I130" s="2074"/>
      <c r="J130" s="2074"/>
      <c r="K130" s="2074"/>
      <c r="L130" s="2074"/>
      <c r="M130" s="2074"/>
      <c r="N130" s="2074"/>
      <c r="O130" s="2074"/>
      <c r="P130" s="2074"/>
      <c r="Q130" s="2075"/>
      <c r="S130" s="798"/>
      <c r="T130" s="809"/>
    </row>
    <row r="131" spans="1:20" s="772" customFormat="1" ht="15">
      <c r="A131" s="821" t="s">
        <v>2620</v>
      </c>
      <c r="B131" s="839" t="str">
        <f>B13</f>
        <v>Gouvernement fédéral</v>
      </c>
      <c r="C131" s="1149"/>
      <c r="D131" s="1149"/>
      <c r="E131" s="1149"/>
      <c r="F131" s="1149"/>
      <c r="G131" s="1149"/>
      <c r="H131" s="1149"/>
      <c r="I131" s="1149"/>
      <c r="J131" s="1149"/>
      <c r="K131" s="1149"/>
      <c r="L131" s="1149"/>
      <c r="M131" s="1149"/>
      <c r="N131" s="1149"/>
      <c r="O131" s="1157">
        <f>SUM(C131:N131)</f>
        <v>0</v>
      </c>
      <c r="P131" s="1149"/>
      <c r="Q131" s="1151">
        <f>+O131-P131</f>
        <v>0</v>
      </c>
      <c r="S131" s="798"/>
      <c r="T131" s="809"/>
    </row>
    <row r="132" spans="1:20" s="772" customFormat="1" ht="15">
      <c r="A132" s="821" t="s">
        <v>2621</v>
      </c>
      <c r="B132" s="839" t="str">
        <f>B14</f>
        <v>Gouvernement provincial</v>
      </c>
      <c r="C132" s="1152"/>
      <c r="D132" s="1152"/>
      <c r="E132" s="1152"/>
      <c r="F132" s="1152"/>
      <c r="G132" s="1152"/>
      <c r="H132" s="1152"/>
      <c r="I132" s="1152"/>
      <c r="J132" s="1152"/>
      <c r="K132" s="1152"/>
      <c r="L132" s="1152"/>
      <c r="M132" s="1152"/>
      <c r="N132" s="1152"/>
      <c r="O132" s="1158">
        <f>SUM(C132:N132)</f>
        <v>0</v>
      </c>
      <c r="P132" s="1152"/>
      <c r="Q132" s="1154">
        <f>+O132-P132</f>
        <v>0</v>
      </c>
      <c r="S132" s="798"/>
      <c r="T132" s="809"/>
    </row>
    <row r="133" spans="1:20" s="772" customFormat="1" ht="22.5" customHeight="1">
      <c r="A133" s="837"/>
      <c r="B133" s="2043" t="str">
        <f>B15</f>
        <v>Municipalités, administrations publiques, commissions scolaires</v>
      </c>
      <c r="C133" s="2076"/>
      <c r="D133" s="2077"/>
      <c r="E133" s="2077"/>
      <c r="F133" s="2077"/>
      <c r="G133" s="2077"/>
      <c r="H133" s="2077"/>
      <c r="I133" s="2077"/>
      <c r="J133" s="2077"/>
      <c r="K133" s="2077"/>
      <c r="L133" s="2077"/>
      <c r="M133" s="2077"/>
      <c r="N133" s="2077"/>
      <c r="O133" s="2077"/>
      <c r="P133" s="2077"/>
      <c r="Q133" s="2078"/>
      <c r="S133" s="798"/>
      <c r="T133" s="809"/>
    </row>
    <row r="134" spans="1:20" s="772" customFormat="1" ht="22.5" customHeight="1">
      <c r="A134" s="838" t="s">
        <v>2622</v>
      </c>
      <c r="B134" s="2044"/>
      <c r="C134" s="1149"/>
      <c r="D134" s="1149"/>
      <c r="E134" s="1149"/>
      <c r="F134" s="1149"/>
      <c r="G134" s="1149"/>
      <c r="H134" s="1149"/>
      <c r="I134" s="1149"/>
      <c r="J134" s="1149"/>
      <c r="K134" s="1149"/>
      <c r="L134" s="1149"/>
      <c r="M134" s="1149"/>
      <c r="N134" s="1149"/>
      <c r="O134" s="1157">
        <f>SUM(C134:N134)</f>
        <v>0</v>
      </c>
      <c r="P134" s="1149"/>
      <c r="Q134" s="1151">
        <f>+O134-P134</f>
        <v>0</v>
      </c>
      <c r="S134" s="798"/>
      <c r="T134" s="809"/>
    </row>
    <row r="135" spans="1:20" s="772" customFormat="1" ht="30">
      <c r="A135" s="821" t="s">
        <v>2623</v>
      </c>
      <c r="B135" s="826" t="str">
        <f>B17</f>
        <v>Administrations publiques à l'étranger</v>
      </c>
      <c r="C135" s="1152"/>
      <c r="D135" s="1152"/>
      <c r="E135" s="1152"/>
      <c r="F135" s="1152"/>
      <c r="G135" s="1152"/>
      <c r="H135" s="1152"/>
      <c r="I135" s="1152"/>
      <c r="J135" s="1152"/>
      <c r="K135" s="1152"/>
      <c r="L135" s="1152"/>
      <c r="M135" s="1152"/>
      <c r="N135" s="1152"/>
      <c r="O135" s="1158">
        <f>SUM(C135:N135)</f>
        <v>0</v>
      </c>
      <c r="P135" s="1152"/>
      <c r="Q135" s="1154">
        <f>+O135-P135</f>
        <v>0</v>
      </c>
      <c r="S135" s="798"/>
      <c r="T135" s="809"/>
    </row>
    <row r="136" spans="1:20" s="793" customFormat="1" ht="22.5" customHeight="1">
      <c r="A136" s="842" t="str">
        <f>A18</f>
        <v>Obligations et débentures</v>
      </c>
      <c r="B136" s="843"/>
      <c r="C136" s="2079"/>
      <c r="D136" s="2080"/>
      <c r="E136" s="2080"/>
      <c r="F136" s="2080"/>
      <c r="G136" s="2080"/>
      <c r="H136" s="2080"/>
      <c r="I136" s="2080"/>
      <c r="J136" s="2080"/>
      <c r="K136" s="2080"/>
      <c r="L136" s="2080"/>
      <c r="M136" s="2080"/>
      <c r="N136" s="2080"/>
      <c r="O136" s="2080"/>
      <c r="P136" s="2080"/>
      <c r="Q136" s="2081"/>
      <c r="S136" s="798"/>
      <c r="T136" s="809"/>
    </row>
    <row r="137" spans="1:20" s="772" customFormat="1" ht="15">
      <c r="A137" s="822" t="s">
        <v>2624</v>
      </c>
      <c r="B137" s="826" t="str">
        <f>B19</f>
        <v>Sociétés canadiennes</v>
      </c>
      <c r="C137" s="1149"/>
      <c r="D137" s="1149"/>
      <c r="E137" s="1149"/>
      <c r="F137" s="1149"/>
      <c r="G137" s="1149"/>
      <c r="H137" s="1149"/>
      <c r="I137" s="1149"/>
      <c r="J137" s="1149"/>
      <c r="K137" s="1149"/>
      <c r="L137" s="1149"/>
      <c r="M137" s="1149"/>
      <c r="N137" s="1149"/>
      <c r="O137" s="1157">
        <f>SUM(C137:N137)</f>
        <v>0</v>
      </c>
      <c r="P137" s="1149"/>
      <c r="Q137" s="1151">
        <f>+O137-P137</f>
        <v>0</v>
      </c>
      <c r="S137" s="798"/>
      <c r="T137" s="809"/>
    </row>
    <row r="138" spans="1:20" s="772" customFormat="1" ht="15">
      <c r="A138" s="823" t="s">
        <v>2625</v>
      </c>
      <c r="B138" s="826" t="str">
        <f>B20</f>
        <v>Sociétés étrangères</v>
      </c>
      <c r="C138" s="1152"/>
      <c r="D138" s="1152"/>
      <c r="E138" s="1152"/>
      <c r="F138" s="1152"/>
      <c r="G138" s="1152"/>
      <c r="H138" s="1152"/>
      <c r="I138" s="1152"/>
      <c r="J138" s="1152"/>
      <c r="K138" s="1152"/>
      <c r="L138" s="1152"/>
      <c r="M138" s="1152"/>
      <c r="N138" s="1152"/>
      <c r="O138" s="1158">
        <f>SUM(C138:N138)</f>
        <v>0</v>
      </c>
      <c r="P138" s="1152"/>
      <c r="Q138" s="1154">
        <f>+O138-P138</f>
        <v>0</v>
      </c>
      <c r="S138" s="798"/>
      <c r="T138" s="809"/>
    </row>
    <row r="139" spans="1:20" s="772" customFormat="1" ht="22.5" customHeight="1">
      <c r="A139" s="842" t="str">
        <f>A21</f>
        <v>Actions ordinaires</v>
      </c>
      <c r="B139" s="844"/>
      <c r="C139" s="2069"/>
      <c r="D139" s="2070"/>
      <c r="E139" s="2070"/>
      <c r="F139" s="2070"/>
      <c r="G139" s="2070"/>
      <c r="H139" s="2070"/>
      <c r="I139" s="2070"/>
      <c r="J139" s="2070"/>
      <c r="K139" s="2070"/>
      <c r="L139" s="2070"/>
      <c r="M139" s="2070"/>
      <c r="N139" s="2070"/>
      <c r="O139" s="2070"/>
      <c r="P139" s="2070"/>
      <c r="Q139" s="2071"/>
      <c r="S139" s="798"/>
      <c r="T139" s="809"/>
    </row>
    <row r="140" spans="1:20" s="772" customFormat="1" ht="15">
      <c r="A140" s="822" t="s">
        <v>2626</v>
      </c>
      <c r="B140" s="826" t="str">
        <f>B22</f>
        <v>Canadiennes</v>
      </c>
      <c r="C140" s="1149"/>
      <c r="D140" s="1149"/>
      <c r="E140" s="1149"/>
      <c r="F140" s="1149"/>
      <c r="G140" s="1149"/>
      <c r="H140" s="1149"/>
      <c r="I140" s="1149"/>
      <c r="J140" s="1149"/>
      <c r="K140" s="1149"/>
      <c r="L140" s="1149"/>
      <c r="M140" s="1149"/>
      <c r="N140" s="1149"/>
      <c r="O140" s="1157">
        <f>SUM(C140:N140)</f>
        <v>0</v>
      </c>
      <c r="P140" s="1149"/>
      <c r="Q140" s="1151">
        <f>+O140-P140</f>
        <v>0</v>
      </c>
      <c r="S140" s="798"/>
      <c r="T140" s="809"/>
    </row>
    <row r="141" spans="1:20" s="772" customFormat="1" ht="15">
      <c r="A141" s="823" t="s">
        <v>2627</v>
      </c>
      <c r="B141" s="826" t="str">
        <f>B23</f>
        <v>Étrangères</v>
      </c>
      <c r="C141" s="1152"/>
      <c r="D141" s="1152"/>
      <c r="E141" s="1152"/>
      <c r="F141" s="1152"/>
      <c r="G141" s="1152"/>
      <c r="H141" s="1152"/>
      <c r="I141" s="1152"/>
      <c r="J141" s="1152"/>
      <c r="K141" s="1152"/>
      <c r="L141" s="1152"/>
      <c r="M141" s="1152"/>
      <c r="N141" s="1152"/>
      <c r="O141" s="1158">
        <f>SUM(C141:N141)</f>
        <v>0</v>
      </c>
      <c r="P141" s="1152"/>
      <c r="Q141" s="1154">
        <f>+O141-P141</f>
        <v>0</v>
      </c>
      <c r="S141" s="798"/>
      <c r="T141" s="809"/>
    </row>
    <row r="142" spans="1:20" s="772" customFormat="1" ht="22.5" customHeight="1">
      <c r="A142" s="842" t="str">
        <f>A24</f>
        <v>Actions privilégiées</v>
      </c>
      <c r="B142" s="844"/>
      <c r="C142" s="2069"/>
      <c r="D142" s="2070"/>
      <c r="E142" s="2070"/>
      <c r="F142" s="2070"/>
      <c r="G142" s="2070"/>
      <c r="H142" s="2070"/>
      <c r="I142" s="2070"/>
      <c r="J142" s="2070"/>
      <c r="K142" s="2070"/>
      <c r="L142" s="2070"/>
      <c r="M142" s="2070"/>
      <c r="N142" s="2070"/>
      <c r="O142" s="2070"/>
      <c r="P142" s="2070"/>
      <c r="Q142" s="2071"/>
      <c r="S142" s="798"/>
      <c r="T142" s="809"/>
    </row>
    <row r="143" spans="1:20" s="772" customFormat="1" ht="15" customHeight="1">
      <c r="A143" s="823" t="s">
        <v>2628</v>
      </c>
      <c r="B143" s="826" t="str">
        <f>B25</f>
        <v>Canadiennes</v>
      </c>
      <c r="C143" s="1149"/>
      <c r="D143" s="1149"/>
      <c r="E143" s="1149"/>
      <c r="F143" s="1149"/>
      <c r="G143" s="1149"/>
      <c r="H143" s="1149"/>
      <c r="I143" s="1149"/>
      <c r="J143" s="1149"/>
      <c r="K143" s="1149"/>
      <c r="L143" s="1149"/>
      <c r="M143" s="1149"/>
      <c r="N143" s="1149"/>
      <c r="O143" s="1157">
        <f>SUM(C143:N143)</f>
        <v>0</v>
      </c>
      <c r="P143" s="1149"/>
      <c r="Q143" s="1151">
        <f>+O143-P143</f>
        <v>0</v>
      </c>
      <c r="S143" s="798"/>
      <c r="T143" s="809"/>
    </row>
    <row r="144" spans="1:20" s="772" customFormat="1" ht="15">
      <c r="A144" s="823" t="s">
        <v>2629</v>
      </c>
      <c r="B144" s="826" t="str">
        <f>B26</f>
        <v>Étrangères</v>
      </c>
      <c r="C144" s="1152"/>
      <c r="D144" s="1152"/>
      <c r="E144" s="1152"/>
      <c r="F144" s="1152"/>
      <c r="G144" s="1152"/>
      <c r="H144" s="1152"/>
      <c r="I144" s="1152"/>
      <c r="J144" s="1152"/>
      <c r="K144" s="1152"/>
      <c r="L144" s="1152"/>
      <c r="M144" s="1152"/>
      <c r="N144" s="1152"/>
      <c r="O144" s="1158">
        <f>SUM(C144:N144)</f>
        <v>0</v>
      </c>
      <c r="P144" s="1152"/>
      <c r="Q144" s="1154">
        <f>+O144-P144</f>
        <v>0</v>
      </c>
      <c r="S144" s="798"/>
      <c r="T144" s="809"/>
    </row>
    <row r="145" spans="1:20" s="772" customFormat="1" ht="11.25" customHeight="1">
      <c r="A145" s="2082"/>
      <c r="B145" s="2083"/>
      <c r="C145" s="2052"/>
      <c r="D145" s="2052"/>
      <c r="E145" s="2052"/>
      <c r="F145" s="2052"/>
      <c r="G145" s="2052"/>
      <c r="H145" s="2052"/>
      <c r="I145" s="2052"/>
      <c r="J145" s="2052"/>
      <c r="K145" s="2052"/>
      <c r="L145" s="2052"/>
      <c r="M145" s="2052"/>
      <c r="N145" s="2052"/>
      <c r="O145" s="2052"/>
      <c r="P145" s="2052"/>
      <c r="Q145" s="2053"/>
      <c r="S145" s="798"/>
      <c r="T145" s="809"/>
    </row>
    <row r="146" spans="1:20" s="772" customFormat="1" ht="23.25" customHeight="1">
      <c r="A146" s="821" t="s">
        <v>2630</v>
      </c>
      <c r="B146" s="977" t="str">
        <f>B28</f>
        <v>Titres adossés à des créances</v>
      </c>
      <c r="C146" s="1152"/>
      <c r="D146" s="1152"/>
      <c r="E146" s="1152"/>
      <c r="F146" s="1152"/>
      <c r="G146" s="1152"/>
      <c r="H146" s="1152"/>
      <c r="I146" s="1152"/>
      <c r="J146" s="1152"/>
      <c r="K146" s="1152"/>
      <c r="L146" s="1152"/>
      <c r="M146" s="1152"/>
      <c r="N146" s="1152"/>
      <c r="O146" s="1158">
        <f>SUM(C146:N146)</f>
        <v>0</v>
      </c>
      <c r="P146" s="1152"/>
      <c r="Q146" s="1154">
        <f>+O146-P146</f>
        <v>0</v>
      </c>
      <c r="S146" s="798"/>
      <c r="T146" s="809"/>
    </row>
    <row r="147" spans="1:20" s="772" customFormat="1" ht="11.25" customHeight="1">
      <c r="A147" s="2082"/>
      <c r="B147" s="2083"/>
      <c r="C147" s="2052"/>
      <c r="D147" s="2052"/>
      <c r="E147" s="2052"/>
      <c r="F147" s="2052"/>
      <c r="G147" s="2052"/>
      <c r="H147" s="2052"/>
      <c r="I147" s="2052"/>
      <c r="J147" s="2052"/>
      <c r="K147" s="2052"/>
      <c r="L147" s="2052"/>
      <c r="M147" s="2052"/>
      <c r="N147" s="2052"/>
      <c r="O147" s="2052"/>
      <c r="P147" s="2052"/>
      <c r="Q147" s="2053"/>
      <c r="S147" s="798"/>
      <c r="T147" s="809"/>
    </row>
    <row r="148" spans="1:20" s="772" customFormat="1" ht="23.25" customHeight="1">
      <c r="A148" s="821" t="s">
        <v>2631</v>
      </c>
      <c r="B148" s="977" t="str">
        <f>B30</f>
        <v>Autres placements</v>
      </c>
      <c r="C148" s="1152"/>
      <c r="D148" s="1152"/>
      <c r="E148" s="1152"/>
      <c r="F148" s="1152"/>
      <c r="G148" s="1152"/>
      <c r="H148" s="1152"/>
      <c r="I148" s="1152"/>
      <c r="J148" s="1152"/>
      <c r="K148" s="1152"/>
      <c r="L148" s="1152"/>
      <c r="M148" s="1152"/>
      <c r="N148" s="1152"/>
      <c r="O148" s="1158">
        <f>SUM(C148:N148)</f>
        <v>0</v>
      </c>
      <c r="P148" s="1152"/>
      <c r="Q148" s="1154">
        <f>+O148-P148</f>
        <v>0</v>
      </c>
      <c r="S148" s="798"/>
      <c r="T148" s="809"/>
    </row>
    <row r="149" spans="1:20" s="772" customFormat="1" ht="11.25" customHeight="1">
      <c r="A149" s="2082"/>
      <c r="B149" s="2083"/>
      <c r="C149" s="2052"/>
      <c r="D149" s="2052"/>
      <c r="E149" s="2052"/>
      <c r="F149" s="2052"/>
      <c r="G149" s="2052"/>
      <c r="H149" s="2052"/>
      <c r="I149" s="2052"/>
      <c r="J149" s="2052"/>
      <c r="K149" s="2052"/>
      <c r="L149" s="2052"/>
      <c r="M149" s="2052"/>
      <c r="N149" s="2052"/>
      <c r="O149" s="2052"/>
      <c r="P149" s="2052"/>
      <c r="Q149" s="2053"/>
      <c r="S149" s="798"/>
      <c r="T149" s="809"/>
    </row>
    <row r="150" spans="1:20" s="772" customFormat="1" ht="30" customHeight="1">
      <c r="A150" s="845" t="s">
        <v>2632</v>
      </c>
      <c r="B150" s="836" t="str">
        <f>IF(Langue=0,S150,T150)</f>
        <v>Total des titres au coût amorti</v>
      </c>
      <c r="C150" s="1158">
        <f>SUM(C131,C132,C134,C135,C137,C138,C140,C141,C143,C144,C146,C148)</f>
        <v>0</v>
      </c>
      <c r="D150" s="1158">
        <f t="shared" si="12" ref="D150:N150">SUM(D131,D132,D134,D135,D137,D138,D140,D141,D143,D144,D146,D148)</f>
        <v>0</v>
      </c>
      <c r="E150" s="1158">
        <f t="shared" si="12"/>
        <v>0</v>
      </c>
      <c r="F150" s="1158">
        <f t="shared" si="12"/>
        <v>0</v>
      </c>
      <c r="G150" s="1158">
        <f t="shared" si="12"/>
        <v>0</v>
      </c>
      <c r="H150" s="1158">
        <f t="shared" si="12"/>
        <v>0</v>
      </c>
      <c r="I150" s="1158">
        <f t="shared" si="12"/>
        <v>0</v>
      </c>
      <c r="J150" s="1158">
        <f t="shared" si="12"/>
        <v>0</v>
      </c>
      <c r="K150" s="1158">
        <f t="shared" si="12"/>
        <v>0</v>
      </c>
      <c r="L150" s="1158">
        <f t="shared" si="12"/>
        <v>0</v>
      </c>
      <c r="M150" s="1158">
        <f>SUM(M131,M132,M134,M135,M137,M138,M140,M141,M143,M144,M146,M148)</f>
        <v>0</v>
      </c>
      <c r="N150" s="1158">
        <f t="shared" si="12"/>
        <v>0</v>
      </c>
      <c r="O150" s="1158">
        <f>SUM(C150:N150)</f>
        <v>0</v>
      </c>
      <c r="P150" s="1158">
        <f>SUM(P131,P132,P134,P135,P137,P138,P140,P141,P143,P144,P146,P148)</f>
        <v>0</v>
      </c>
      <c r="Q150" s="1159">
        <f>SUM(Q131:Q132,Q134:Q135,Q137:Q138,Q140:Q141,Q143:Q144,Q146,Q148)</f>
        <v>0</v>
      </c>
      <c r="S150" s="1069" t="s">
        <v>2531</v>
      </c>
      <c r="T150" s="971" t="s">
        <v>2530</v>
      </c>
    </row>
    <row r="151" spans="1:20" s="772" customFormat="1" ht="15">
      <c r="A151" s="791"/>
      <c r="B151" s="983"/>
      <c r="C151" s="983"/>
      <c r="D151" s="983"/>
      <c r="E151" s="983"/>
      <c r="F151" s="983"/>
      <c r="G151" s="983"/>
      <c r="H151" s="983"/>
      <c r="I151" s="983"/>
      <c r="J151" s="983"/>
      <c r="K151" s="983"/>
      <c r="L151" s="983"/>
      <c r="M151" s="983"/>
      <c r="N151" s="983"/>
      <c r="O151" s="794"/>
      <c r="P151" s="983"/>
      <c r="Q151" s="1498"/>
      <c r="S151" s="798"/>
      <c r="T151" s="809"/>
    </row>
    <row r="152" spans="1:20" s="772" customFormat="1" ht="15">
      <c r="A152" s="791"/>
      <c r="B152" s="983"/>
      <c r="C152" s="983"/>
      <c r="D152" s="983"/>
      <c r="E152" s="983"/>
      <c r="F152" s="983"/>
      <c r="G152" s="983"/>
      <c r="H152" s="983"/>
      <c r="I152" s="983"/>
      <c r="J152" s="983"/>
      <c r="K152" s="983"/>
      <c r="L152" s="983"/>
      <c r="M152" s="983"/>
      <c r="N152" s="983"/>
      <c r="O152" s="794"/>
      <c r="P152" s="983"/>
      <c r="Q152" s="1498"/>
      <c r="S152" s="798"/>
      <c r="T152" s="809"/>
    </row>
    <row r="153" spans="1:20" s="772" customFormat="1" ht="15">
      <c r="A153" s="791"/>
      <c r="B153" s="983"/>
      <c r="C153" s="983"/>
      <c r="D153" s="983"/>
      <c r="E153" s="983"/>
      <c r="F153" s="983"/>
      <c r="G153" s="983"/>
      <c r="H153" s="983"/>
      <c r="I153" s="983"/>
      <c r="J153" s="983"/>
      <c r="K153" s="983"/>
      <c r="L153" s="983"/>
      <c r="M153" s="983"/>
      <c r="N153" s="983"/>
      <c r="O153" s="794"/>
      <c r="P153" s="983"/>
      <c r="Q153" s="1498"/>
      <c r="S153" s="798"/>
      <c r="T153" s="809"/>
    </row>
    <row r="154" spans="1:20" s="772" customFormat="1" ht="15">
      <c r="A154" s="791"/>
      <c r="B154" s="983"/>
      <c r="C154" s="983"/>
      <c r="D154" s="983"/>
      <c r="E154" s="983"/>
      <c r="F154" s="983"/>
      <c r="G154" s="983"/>
      <c r="H154" s="983"/>
      <c r="I154" s="983"/>
      <c r="J154" s="983"/>
      <c r="K154" s="983"/>
      <c r="L154" s="983"/>
      <c r="M154" s="983"/>
      <c r="N154" s="983"/>
      <c r="O154" s="794"/>
      <c r="P154" s="983"/>
      <c r="Q154" s="1498"/>
      <c r="S154" s="798"/>
      <c r="T154" s="809"/>
    </row>
    <row r="155" spans="1:20" s="772" customFormat="1" ht="15">
      <c r="A155" s="2064">
        <f>A119+1</f>
        <v>17</v>
      </c>
      <c r="B155" s="2065"/>
      <c r="C155" s="2065"/>
      <c r="D155" s="2065"/>
      <c r="E155" s="2065"/>
      <c r="F155" s="2065"/>
      <c r="G155" s="2065"/>
      <c r="H155" s="2065"/>
      <c r="I155" s="2065"/>
      <c r="J155" s="2065"/>
      <c r="K155" s="2065"/>
      <c r="L155" s="2065"/>
      <c r="M155" s="2065"/>
      <c r="N155" s="2065"/>
      <c r="O155" s="2065"/>
      <c r="P155" s="2065"/>
      <c r="Q155" s="2066"/>
      <c r="S155" s="798"/>
      <c r="T155" s="809"/>
    </row>
    <row r="156" spans="3:20" ht="15">
      <c r="C156" s="795"/>
      <c r="D156" s="795"/>
      <c r="E156" s="795"/>
      <c r="F156" s="795"/>
      <c r="G156" s="795"/>
      <c r="H156" s="795"/>
      <c r="I156" s="795"/>
      <c r="J156" s="795"/>
      <c r="K156" s="795"/>
      <c r="L156" s="795"/>
      <c r="M156" s="795"/>
      <c r="N156" s="795"/>
      <c r="O156" s="796"/>
      <c r="P156" s="795"/>
      <c r="Q156" s="1499"/>
      <c r="S156" s="805" t="s">
        <v>146</v>
      </c>
      <c r="T156" s="815" t="s">
        <v>1381</v>
      </c>
    </row>
    <row r="157" spans="3:20" ht="15">
      <c r="C157" s="795"/>
      <c r="D157" s="795"/>
      <c r="E157" s="795"/>
      <c r="F157" s="795"/>
      <c r="G157" s="795"/>
      <c r="H157" s="795"/>
      <c r="I157" s="795"/>
      <c r="J157" s="795"/>
      <c r="K157" s="795"/>
      <c r="L157" s="795"/>
      <c r="M157" s="795"/>
      <c r="N157" s="795"/>
      <c r="O157" s="796"/>
      <c r="P157" s="795"/>
      <c r="Q157" s="1499"/>
      <c r="S157" s="806" t="s">
        <v>66</v>
      </c>
      <c r="T157" s="816" t="s">
        <v>1376</v>
      </c>
    </row>
    <row r="158" spans="19:20" ht="15">
      <c r="S158" s="807" t="s">
        <v>1587</v>
      </c>
      <c r="T158" s="816" t="s">
        <v>1379</v>
      </c>
    </row>
    <row r="159" spans="19:20" ht="15">
      <c r="S159" s="806" t="s">
        <v>813</v>
      </c>
      <c r="T159" s="816" t="s">
        <v>1380</v>
      </c>
    </row>
    <row r="160" spans="19:20" ht="15">
      <c r="S160" s="806" t="s">
        <v>779</v>
      </c>
      <c r="T160" s="816" t="s">
        <v>1588</v>
      </c>
    </row>
    <row r="161" spans="19:20" ht="15" customHeight="1">
      <c r="S161" s="806" t="s">
        <v>778</v>
      </c>
      <c r="T161" s="817" t="s">
        <v>1589</v>
      </c>
    </row>
    <row r="162" spans="3:20" ht="15">
      <c r="C162" s="797"/>
      <c r="D162" s="797"/>
      <c r="E162" s="797"/>
      <c r="F162" s="797"/>
      <c r="G162" s="797"/>
      <c r="H162" s="797"/>
      <c r="I162" s="797"/>
      <c r="J162" s="797"/>
      <c r="K162" s="797"/>
      <c r="L162" s="797"/>
      <c r="M162" s="797"/>
      <c r="N162" s="797"/>
      <c r="O162" s="797"/>
      <c r="P162" s="797"/>
      <c r="Q162" s="797"/>
      <c r="S162" s="806" t="s">
        <v>777</v>
      </c>
      <c r="T162" s="816" t="s">
        <v>1611</v>
      </c>
    </row>
    <row r="163" spans="19:20" ht="15">
      <c r="S163" s="806" t="s">
        <v>783</v>
      </c>
      <c r="T163" s="816" t="s">
        <v>1612</v>
      </c>
    </row>
    <row r="164" spans="19:20" ht="15">
      <c r="S164" s="806" t="s">
        <v>776</v>
      </c>
      <c r="T164" s="816" t="s">
        <v>1613</v>
      </c>
    </row>
    <row r="165" spans="1:20" ht="15">
      <c r="A165" s="797"/>
      <c r="B165" s="797"/>
      <c r="S165" s="806" t="s">
        <v>780</v>
      </c>
      <c r="T165" s="816" t="s">
        <v>1614</v>
      </c>
    </row>
    <row r="166" spans="19:20" ht="15">
      <c r="S166" s="806" t="s">
        <v>781</v>
      </c>
      <c r="T166" s="816" t="s">
        <v>1615</v>
      </c>
    </row>
    <row r="167" spans="19:20" ht="15">
      <c r="S167" s="806" t="s">
        <v>782</v>
      </c>
      <c r="T167" s="816" t="s">
        <v>1378</v>
      </c>
    </row>
    <row r="168" spans="19:20" ht="15">
      <c r="S168" s="806" t="s">
        <v>815</v>
      </c>
      <c r="T168" s="816" t="s">
        <v>1377</v>
      </c>
    </row>
    <row r="169" spans="19:20" ht="15">
      <c r="S169" s="806" t="s">
        <v>318</v>
      </c>
      <c r="T169" s="816" t="s">
        <v>1387</v>
      </c>
    </row>
    <row r="170" spans="19:20" ht="15">
      <c r="S170" s="806" t="s">
        <v>1508</v>
      </c>
      <c r="T170" s="816" t="s">
        <v>1508</v>
      </c>
    </row>
    <row r="171" spans="19:20" ht="15">
      <c r="S171" s="808" t="s">
        <v>2403</v>
      </c>
      <c r="T171" s="818" t="s">
        <v>1466</v>
      </c>
    </row>
  </sheetData>
  <sheetProtection algorithmName="SHA-512" hashValue="Odt5UeHnHVbBYN909Bb9lF3NPPyWufIb5GstMyVmuFTGW5qbah75z2DdNd2baWVAOAwcG/UHcKz+IBkjelFDBQ==" saltValue="EO8a9VSHbNAYaUKQ7UrY/A==" spinCount="100000" sheet="1" objects="1" scenarios="1"/>
  <mergeCells count="96">
    <mergeCell ref="C142:Q142"/>
    <mergeCell ref="A145:Q145"/>
    <mergeCell ref="A147:Q147"/>
    <mergeCell ref="A149:Q149"/>
    <mergeCell ref="A155:Q155"/>
    <mergeCell ref="C139:Q139"/>
    <mergeCell ref="A124:Q124"/>
    <mergeCell ref="A125:Q125"/>
    <mergeCell ref="A126:Q126"/>
    <mergeCell ref="A127:B129"/>
    <mergeCell ref="C127:C128"/>
    <mergeCell ref="D127:M127"/>
    <mergeCell ref="N127:N128"/>
    <mergeCell ref="O127:O128"/>
    <mergeCell ref="P127:P128"/>
    <mergeCell ref="Q127:Q128"/>
    <mergeCell ref="A130:B130"/>
    <mergeCell ref="C130:Q130"/>
    <mergeCell ref="B133:B134"/>
    <mergeCell ref="C133:Q133"/>
    <mergeCell ref="C136:Q136"/>
    <mergeCell ref="A123:Q123"/>
    <mergeCell ref="B98:B99"/>
    <mergeCell ref="A101:B101"/>
    <mergeCell ref="C101:Q101"/>
    <mergeCell ref="A104:B104"/>
    <mergeCell ref="C104:Q104"/>
    <mergeCell ref="A107:B107"/>
    <mergeCell ref="C107:Q107"/>
    <mergeCell ref="A116:Q116"/>
    <mergeCell ref="A119:Q119"/>
    <mergeCell ref="A120:Q120"/>
    <mergeCell ref="A121:Q121"/>
    <mergeCell ref="A122:Q122"/>
    <mergeCell ref="A95:B95"/>
    <mergeCell ref="A71:Q71"/>
    <mergeCell ref="A72:B72"/>
    <mergeCell ref="B75:B76"/>
    <mergeCell ref="A78:B78"/>
    <mergeCell ref="C78:Q78"/>
    <mergeCell ref="A81:B81"/>
    <mergeCell ref="C81:Q81"/>
    <mergeCell ref="A84:B84"/>
    <mergeCell ref="C84:Q84"/>
    <mergeCell ref="A87:Q87"/>
    <mergeCell ref="A89:Q89"/>
    <mergeCell ref="A94:Q94"/>
    <mergeCell ref="A65:Q65"/>
    <mergeCell ref="A66:Q66"/>
    <mergeCell ref="A67:Q67"/>
    <mergeCell ref="A68:B70"/>
    <mergeCell ref="C68:C69"/>
    <mergeCell ref="D68:M68"/>
    <mergeCell ref="N68:N69"/>
    <mergeCell ref="O68:O69"/>
    <mergeCell ref="P68:P69"/>
    <mergeCell ref="Q68:Q69"/>
    <mergeCell ref="A64:Q64"/>
    <mergeCell ref="A35:B35"/>
    <mergeCell ref="B38:B39"/>
    <mergeCell ref="C38:Q38"/>
    <mergeCell ref="T38:T39"/>
    <mergeCell ref="A44:B44"/>
    <mergeCell ref="A47:B47"/>
    <mergeCell ref="A56:Q56"/>
    <mergeCell ref="A60:Q60"/>
    <mergeCell ref="A61:Q61"/>
    <mergeCell ref="A62:Q62"/>
    <mergeCell ref="A63:Q63"/>
    <mergeCell ref="T15:T16"/>
    <mergeCell ref="A18:Q18"/>
    <mergeCell ref="A21:B21"/>
    <mergeCell ref="A24:B24"/>
    <mergeCell ref="A27:Q27"/>
    <mergeCell ref="Q8:Q9"/>
    <mergeCell ref="A34:Q34"/>
    <mergeCell ref="A12:B12"/>
    <mergeCell ref="B15:B16"/>
    <mergeCell ref="C15:Q15"/>
    <mergeCell ref="A29:Q29"/>
    <mergeCell ref="A6:Q6"/>
    <mergeCell ref="S8:S9"/>
    <mergeCell ref="T8:T9"/>
    <mergeCell ref="A11:Q11"/>
    <mergeCell ref="A1:O1"/>
    <mergeCell ref="A2:Q2"/>
    <mergeCell ref="A3:Q3"/>
    <mergeCell ref="A4:Q4"/>
    <mergeCell ref="A5:Q5"/>
    <mergeCell ref="A7:Q7"/>
    <mergeCell ref="A8:B10"/>
    <mergeCell ref="C8:C9"/>
    <mergeCell ref="D8:M8"/>
    <mergeCell ref="N8:N9"/>
    <mergeCell ref="O8:O9"/>
    <mergeCell ref="P8:P9"/>
  </mergeCells>
  <conditionalFormatting sqref="A3">
    <cfRule type="expression" priority="2" dxfId="132">
      <formula>'\_D_Adj_Norm_Pru_Prat_Comm\_Normes\FORMULAIRES\COOPERATIVES\ÉTATS FINANCIERS\2016_T1\Documents finaux\[FORM_EA_COOP_V2.xlsx]Feuil1'!#REF!=0</formula>
    </cfRule>
  </conditionalFormatting>
  <conditionalFormatting sqref="A5:N5">
    <cfRule type="expression" priority="1" dxfId="132">
      <formula>'\_D_Adj_Norm_Pru_Prat_Comm\_Normes\FORMULAIRES\COOPERATIVES\ÉTATS FINANCIERS\2016_T1\Documents finaux\[FORM_EA_COOP_V2.xlsx]Feuil1'!#REF!=0</formula>
    </cfRule>
  </conditionalFormatting>
  <hyperlinks>
    <hyperlink ref="Q30" location="_P100118001" tooltip="Bilan - Ligne 1180 / Balance Sheet - Line 1180" display="_100_1180_01"/>
    <hyperlink ref="Q90" location="_P100118001" tooltip="Bilan - Ligne 1180 / Balance Sheet - Line 1180" display="_100_1180_01"/>
    <hyperlink ref="Q148" location="_P100118001" tooltip="Bilan - Ligne 1180 / Balance Sheet - Line 1180" display="_100_1180_01"/>
    <hyperlink ref="Q28" location="_P100117001" tooltip="Bilan - Ligne 1170 / Balance Sheet - Line 1170" display="_100_1170_01"/>
    <hyperlink ref="Q88" location="_P100117001" tooltip="Bilan - Ligne 1170 / Balance Sheet - Line 1170" display="_100_1170_01"/>
    <hyperlink ref="Q146" location="_P100117001" tooltip="Bilan - Ligne 1170 / Balance Sheet - Line 1170" display="_100_1170_01"/>
    <hyperlink ref="Q22" location="_P100116001" tooltip="Bilan - Ligne 1160  / Balance Sheet - Line 1160" display="_100_1160_01"/>
    <hyperlink ref="Q23" location="_P100116001" tooltip="Bilan - Ligne 1160 / Balance Sheet - Line 1160" display="_100_1160_01"/>
    <hyperlink ref="Q25" location="_P100116001" tooltip="Bilan - Ligne 1160 / Balance Sheet - Line 1160" display="_100_1160_01"/>
    <hyperlink ref="Q26" location="_P100116001" tooltip="Bilan - Ligne 1160 / Balance Sheet - Line 1160" display="_100_1160_01"/>
    <hyperlink ref="Q82" location="_P100116001" tooltip="Bilan - Ligne 1160 / Balance Sheet - Line 1160" display="_100_1160_01"/>
    <hyperlink ref="Q83" location="_P100116001" tooltip="Bilan - Ligne 1160  / Balance Sheet - Line 1160" display="_100_1160_01"/>
    <hyperlink ref="Q85" location="_P100116001" tooltip="Bilan - Ligne 1160 / Balance Sheet - Line 1160" display="_100_1160_01"/>
    <hyperlink ref="Q86" location="_P100116001" tooltip="Bilan - Ligne 1160 / Balance Sheet - Line 1160" display="_100_1160_01"/>
    <hyperlink ref="Q143" location="_P100116001" tooltip="Bilan - Ligne 1160 / Balance Sheet - Line 1160" display="_100_1160_01"/>
    <hyperlink ref="Q144" location="_P100116001" tooltip="Bilan - Ligne 1160 / Balance Sheet - Line 1160" display="_100_1160_01"/>
    <hyperlink ref="Q17" location="_P100113001" tooltip="Bilan - Ligne 1130 / Balance Sheet - Line 1130" display="_100_1130_01"/>
    <hyperlink ref="Q77" location="_P100113001" tooltip="Bilan - Ligne 1130 / Balance Sheet - Line 1130" display="_100_1130_01"/>
    <hyperlink ref="Q135" location="_P100113001" tooltip="Bilan - Ligne 1130 / Balance Sheet - Line 1130" display="_100_1130_01"/>
    <hyperlink ref="Q13" location="_P100112001" tooltip="Bilan - Ligne 1120 / Balance Sheet - Line 1120" display="_100_1120_01"/>
    <hyperlink ref="Q14" location="_P100112001" tooltip="Bilan - Ligne 1120 / Balance Sheet - Line 1120" display="_100_1120_01"/>
    <hyperlink ref="Q16" location="_P100112001" tooltip="Bilan - Ligne 1120 / Balance Sheet - Line 1120" display="_100_1120_01"/>
    <hyperlink ref="Q76" location="_P100112001" tooltip="Bilan - Ligne 1120  / Balance Sheet - Line 1120" display="_100_1120_01"/>
    <hyperlink ref="Q131" location="_P100112001" tooltip="Bilan - Ligne 1120  / Balance Sheet - Line 1120" display="_100_1120_01"/>
    <hyperlink ref="Q132" location="_P100112001" tooltip="Bilan - Ligne 1120 / Balance Sheet - Line 1120" display="_100_1120_01"/>
    <hyperlink ref="Q134" location="_P100112001" tooltip="Bilan - Ligne 1120 / Balance Sheet - Line 1120" display="_100_1120_01"/>
    <hyperlink ref="Q141" location="_P100116001" tooltip="Bilan - Ligne 1160  / Balance Sheet - Line 1160" display="_100_1160_01"/>
    <hyperlink ref="Q140" location="_P100116001" tooltip="Bilan - Ligne 1160  / Balance Sheet - Line 1160" display="_100_1160_01"/>
    <hyperlink ref="Q20" location="_P100115001" tooltip="Bilan - ligne 1150 / Balance Sheet - Line 1150" display="_100_1150_01"/>
    <hyperlink ref="Q80" location="_P100115001" tooltip="Bilan - ligne 1150  / Balance Sheet - Line 1150" display="_100_1150_01"/>
    <hyperlink ref="Q138" location="_P100115001" tooltip="Bilan - ligne 1150 / Balance Sheet - Line 1150" display="_100_1150_01"/>
    <hyperlink ref="Q79" location="_P100114001" tooltip="Bilan - ligne 1140 / Balance Sheet - Line 1140" display="_100_1140_01"/>
    <hyperlink ref="Q137" location="_P100114001" tooltip="Bilan - ligne 1140 / Balance Sheet - Line 1140" display="_100_1140_01"/>
    <hyperlink ref="Q19" location="_P100114001" tooltip="Bilan - ligne 1140 / Balance Sheet - Line 1140" display="_100_1140_01"/>
    <hyperlink ref="Q74" location="_P100112001" tooltip="Bilan - Ligne 1120 / Balance Sheet - Line 1120" display="_100_1120_01"/>
    <hyperlink ref="Q73" location="_P100112001" tooltip="Bilan - Ligne 1120 / Balance Sheet - Line 1120" display="_100_1120_01"/>
    <hyperlink ref="Q53" location="_P100118001" tooltip="Bilan - Ligne 1180 / Balance Sheet - Line 1180" display="_100_1180_01"/>
    <hyperlink ref="Q51" location="_P100117001" tooltip="Bilan - Ligne 1170 / Balance Sheet - Line 1170" display="_100_1170_01"/>
    <hyperlink ref="Q45" location="_P100116001" tooltip="Bilan - Ligne 1160  / Balance Sheet - Line 1160" display="_100_1160_01"/>
    <hyperlink ref="Q46" location="_P100116001" tooltip="Bilan - Ligne 1160 / Balance Sheet - Line 1160" display="_100_1160_01"/>
    <hyperlink ref="Q48" location="_P100116001" tooltip="Bilan - Ligne 1160 / Balance Sheet - Line 1160" display="_100_1160_01"/>
    <hyperlink ref="Q49" location="_P100116001" tooltip="Bilan - Ligne 1160 / Balance Sheet - Line 1160" display="_100_1160_01"/>
    <hyperlink ref="Q40" location="_P100113001" tooltip="Bilan - Ligne 1130 / Balance Sheet - Line 1130" display="_100_1130_01"/>
    <hyperlink ref="Q36" location="_P100112001" tooltip="Bilan - Ligne 1120 / Balance Sheet - Line 1120" display="_100_1120_01"/>
    <hyperlink ref="Q37" location="_P100112001" tooltip="Bilan - Ligne 1120 / Balance Sheet - Line 1120" display="_100_1120_01"/>
    <hyperlink ref="Q39" location="_P100112001" tooltip="Bilan - Ligne 1120 / Balance Sheet - Line 1120" display="_100_1120_01"/>
    <hyperlink ref="Q43" location="_P100115001" tooltip="Bilan - ligne 1150 / Balance Sheet - Line 1150" display="_100_1150_01"/>
    <hyperlink ref="Q42" location="_P100114001" tooltip="Bilan - ligne 1140 / Balance Sheet - Line 1140" display="_100_1140_01"/>
    <hyperlink ref="Q113" location="_P100118001" tooltip="Bilan - Ligne 1180 / Balance Sheet - Line 1180" display="_100_1180_01"/>
    <hyperlink ref="Q111" location="_P100117001" tooltip="Bilan - Ligne 1170 / Balance Sheet - Line 1170" display="_100_1170_01"/>
    <hyperlink ref="Q105" location="_P100116001" tooltip="Bilan - Ligne 1160 / Balance Sheet - Line 1160" display="_100_1160_01"/>
    <hyperlink ref="Q106" location="_P100116001" tooltip="Bilan - Ligne 1160  / Balance Sheet - Line 1160" display="_100_1160_01"/>
    <hyperlink ref="Q108" location="_P100116001" tooltip="Bilan - Ligne 1160 / Balance Sheet - Line 1160" display="_100_1160_01"/>
    <hyperlink ref="Q109" location="_P100116001" tooltip="Bilan - Ligne 1160 / Balance Sheet - Line 1160" display="_100_1160_01"/>
    <hyperlink ref="Q100" location="_P100113001" tooltip="Bilan - Ligne 1130 / Balance Sheet - Line 1130" display="_100_1130_01"/>
    <hyperlink ref="Q99" location="_P100112001" tooltip="Bilan - Ligne 1120  / Balance Sheet - Line 1120" display="_100_1120_01"/>
    <hyperlink ref="Q103" location="_P100115001" tooltip="Bilan - ligne 1150  / Balance Sheet - Line 1150" display="_100_1150_01"/>
    <hyperlink ref="Q102" location="_P100114001" tooltip="Bilan - ligne 1140 / Balance Sheet - Line 1140" display="_100_1140_01"/>
    <hyperlink ref="Q97" location="_P100112001" tooltip="Bilan - Ligne 1120 / Balance Sheet - Line 1120" display="_100_1120_01"/>
    <hyperlink ref="Q96" location="_P100112001" tooltip="Bilan - Ligne 1120 / Balance Sheet - Line 1120" display="_100_1120_01"/>
  </hyperlinks>
  <printOptions horizontalCentered="1"/>
  <pageMargins left="0.196850393700787" right="0.196850393700787" top="0.393700787401575" bottom="0.196850393700787" header="0" footer="0"/>
  <pageSetup fitToHeight="3" orientation="landscape" scale="47" r:id="rId2"/>
  <rowBreaks count="2" manualBreakCount="2">
    <brk id="60" max="16" man="1"/>
    <brk id="119" max="16" man="1"/>
  </rowBreaks>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61">
    <tabColor rgb="FF92D050"/>
  </sheetPr>
  <dimension ref="A1:L73"/>
  <sheetViews>
    <sheetView zoomScale="80" zoomScaleNormal="80" workbookViewId="0" topLeftCell="A1">
      <selection pane="topLeft" activeCell="G23" sqref="G23"/>
    </sheetView>
  </sheetViews>
  <sheetFormatPr defaultColWidth="0" defaultRowHeight="15" outlineLevelCol="1"/>
  <cols>
    <col min="1" max="1" width="5.28571428571429" style="965" customWidth="1"/>
    <col min="2" max="2" width="43.4285714285714" style="965" customWidth="1"/>
    <col min="3" max="5" width="15" style="965" customWidth="1"/>
    <col min="6" max="6" width="15.7142857142857" style="965" customWidth="1"/>
    <col min="7" max="8" width="15" style="965" customWidth="1"/>
    <col min="9" max="9" width="17.4285714285714" style="965" customWidth="1"/>
    <col min="10" max="10" width="1.42857142857143" style="965" customWidth="1"/>
    <col min="11" max="11" width="49.8571428571429" style="915" hidden="1" customWidth="1" outlineLevel="1"/>
    <col min="12" max="12" width="53.1428571428571" style="915" hidden="1" customWidth="1" outlineLevel="1"/>
    <col min="13" max="13" width="1" style="965" hidden="1" customWidth="1" collapsed="1"/>
    <col min="14" max="16384" width="1" style="965" hidden="1"/>
  </cols>
  <sheetData>
    <row r="1" spans="1:9" ht="24" customHeight="1">
      <c r="A1" s="1795" t="str">
        <f>Identification!A14</f>
        <v>SOCIÉTÉ À CHARTE QUÉBÉCOISE</v>
      </c>
      <c r="B1" s="1796"/>
      <c r="C1" s="1796"/>
      <c r="D1" s="1796"/>
      <c r="E1" s="1796"/>
      <c r="F1" s="1796"/>
      <c r="G1" s="1796"/>
      <c r="H1" s="937"/>
      <c r="I1" s="218" t="str">
        <f>Identification!A15</f>
        <v>ÉTAT ANNUEL</v>
      </c>
    </row>
    <row r="2" spans="1:9" ht="15">
      <c r="A2" s="1955" t="str">
        <f>IF(Langue=0,"ANNEXE "&amp;'T des M - T of C'!A14,"SCHEDULE "&amp;'T des M - T of C'!A14)</f>
        <v>ANNEXE 1100.1</v>
      </c>
      <c r="B2" s="1956"/>
      <c r="C2" s="1956"/>
      <c r="D2" s="1956"/>
      <c r="E2" s="1956"/>
      <c r="F2" s="1956"/>
      <c r="G2" s="1956"/>
      <c r="H2" s="1956"/>
      <c r="I2" s="1957"/>
    </row>
    <row r="3" spans="1:9" ht="22.5" customHeight="1">
      <c r="A3" s="1901">
        <f>'300'!$A$3</f>
        <v>0</v>
      </c>
      <c r="B3" s="1902"/>
      <c r="C3" s="1902"/>
      <c r="D3" s="1902"/>
      <c r="E3" s="1902"/>
      <c r="F3" s="1902"/>
      <c r="G3" s="1902"/>
      <c r="H3" s="1902"/>
      <c r="I3" s="1903"/>
    </row>
    <row r="4" spans="1:9" ht="22.5" customHeight="1">
      <c r="A4" s="1764" t="str">
        <f>UPPER('T des M - T of C'!B14)</f>
        <v>NOTATION DES VALEURS MOBILIÈRES</v>
      </c>
      <c r="B4" s="1765"/>
      <c r="C4" s="1765"/>
      <c r="D4" s="1765"/>
      <c r="E4" s="1765"/>
      <c r="F4" s="1765"/>
      <c r="G4" s="1765"/>
      <c r="H4" s="1765"/>
      <c r="I4" s="1766"/>
    </row>
    <row r="5" spans="1:12" ht="22.5" customHeight="1">
      <c r="A5" s="1907" t="str">
        <f>IF(Langue=0,"au "&amp;Identification!J19,"As at "&amp;Identification!J19)</f>
        <v>au </v>
      </c>
      <c r="B5" s="1908"/>
      <c r="C5" s="1908"/>
      <c r="D5" s="1908"/>
      <c r="E5" s="1908"/>
      <c r="F5" s="1908"/>
      <c r="G5" s="1908"/>
      <c r="H5" s="1908"/>
      <c r="I5" s="1909"/>
      <c r="L5" s="143"/>
    </row>
    <row r="6" spans="1:12" ht="15">
      <c r="A6" s="2124" t="str">
        <f>IF(Langue=0,K6,L6)</f>
        <v>(000$)</v>
      </c>
      <c r="B6" s="2125"/>
      <c r="C6" s="2125"/>
      <c r="D6" s="2125"/>
      <c r="E6" s="2125"/>
      <c r="F6" s="2125"/>
      <c r="G6" s="2125"/>
      <c r="H6" s="2125"/>
      <c r="I6" s="2126"/>
      <c r="J6" s="942"/>
      <c r="K6" s="915" t="s">
        <v>325</v>
      </c>
      <c r="L6" s="143" t="s">
        <v>970</v>
      </c>
    </row>
    <row r="7" spans="1:12" ht="11.25" customHeight="1">
      <c r="A7" s="2127"/>
      <c r="B7" s="2128"/>
      <c r="C7" s="2128"/>
      <c r="D7" s="2128"/>
      <c r="E7" s="2128"/>
      <c r="F7" s="2128"/>
      <c r="G7" s="2128"/>
      <c r="H7" s="2128"/>
      <c r="I7" s="2129"/>
      <c r="L7" s="143"/>
    </row>
    <row r="8" spans="1:12" ht="60" customHeight="1">
      <c r="A8" s="2114" t="str">
        <f>IF(Langue=0,K67,L67)</f>
        <v>COURT TERME</v>
      </c>
      <c r="B8" s="2130"/>
      <c r="C8" s="539" t="str">
        <f>IF(Langue=0,K68,L68)</f>
        <v>A-1, F-1, P-1, 
R-1 
ou l'équivalent</v>
      </c>
      <c r="D8" s="539" t="str">
        <f>IF(Langue=0,K69,L69)</f>
        <v>A-2, F2, P-2, 
R-2 
ou l'équivalent</v>
      </c>
      <c r="E8" s="539" t="str">
        <f>IF(Langue=0,K70,L70)</f>
        <v>A-3, F-3, P-3, 
R-3 
ou l'équivalent</v>
      </c>
      <c r="F8" s="539" t="str">
        <f>IF(Langue=0,K71,L71)</f>
        <v>Autres notations</v>
      </c>
      <c r="G8" s="539" t="str">
        <f>IF(Langue=0,K72,L72)</f>
        <v>Pas de notation</v>
      </c>
      <c r="H8" s="2094"/>
      <c r="I8" s="540" t="str">
        <f>IF(Langue=0,K73,L73)</f>
        <v>Valeur nette au bilan</v>
      </c>
      <c r="L8" s="143"/>
    </row>
    <row r="9" spans="1:12" ht="15">
      <c r="A9" s="2131"/>
      <c r="B9" s="2132"/>
      <c r="C9" s="629" t="s">
        <v>377</v>
      </c>
      <c r="D9" s="191" t="s">
        <v>376</v>
      </c>
      <c r="E9" s="191" t="s">
        <v>378</v>
      </c>
      <c r="F9" s="191" t="s">
        <v>379</v>
      </c>
      <c r="G9" s="191" t="s">
        <v>380</v>
      </c>
      <c r="H9" s="2095"/>
      <c r="I9" s="629" t="s">
        <v>381</v>
      </c>
      <c r="L9" s="143"/>
    </row>
    <row r="10" spans="1:12" ht="30" customHeight="1">
      <c r="A10" s="2092" t="str">
        <f>IF(Langue=0,K10,L10)</f>
        <v>Créances émises ou garanties par :</v>
      </c>
      <c r="B10" s="2093"/>
      <c r="C10" s="991"/>
      <c r="D10" s="991"/>
      <c r="E10" s="991"/>
      <c r="F10" s="991"/>
      <c r="G10" s="846"/>
      <c r="H10" s="2095"/>
      <c r="I10" s="604"/>
      <c r="K10" s="915" t="s">
        <v>588</v>
      </c>
      <c r="L10" s="153" t="s">
        <v>2262</v>
      </c>
    </row>
    <row r="11" spans="1:12" ht="18.75" customHeight="1">
      <c r="A11" s="249" t="s">
        <v>385</v>
      </c>
      <c r="B11" s="993" t="str">
        <f>IF(Langue=0,K11,L11)</f>
        <v>Gouvernement fédéral</v>
      </c>
      <c r="C11" s="1141"/>
      <c r="D11" s="1141"/>
      <c r="E11" s="1141"/>
      <c r="F11" s="1141"/>
      <c r="G11" s="1160"/>
      <c r="H11" s="2096"/>
      <c r="I11" s="1161">
        <f>SUM(C11:G11)</f>
        <v>0</v>
      </c>
      <c r="K11" s="915" t="s">
        <v>522</v>
      </c>
      <c r="L11" s="143" t="s">
        <v>1499</v>
      </c>
    </row>
    <row r="12" spans="1:12" ht="15" customHeight="1">
      <c r="A12" s="249" t="s">
        <v>194</v>
      </c>
      <c r="B12" s="993" t="str">
        <f>IF(Langue=0,K12,L12)</f>
        <v>Gouvernement provincial</v>
      </c>
      <c r="C12" s="1143"/>
      <c r="D12" s="1143"/>
      <c r="E12" s="1143"/>
      <c r="F12" s="1143"/>
      <c r="G12" s="1162"/>
      <c r="H12" s="2096"/>
      <c r="I12" s="1130">
        <f>SUM(C12:G12)</f>
        <v>0</v>
      </c>
      <c r="K12" s="915" t="s">
        <v>523</v>
      </c>
      <c r="L12" s="143" t="s">
        <v>1500</v>
      </c>
    </row>
    <row r="13" spans="1:12" ht="15" customHeight="1">
      <c r="A13" s="847"/>
      <c r="B13" s="2133" t="str">
        <f>IF(Langue=0,K13,L13)</f>
        <v>Municipalités, administrations publiques, commissions scolaires</v>
      </c>
      <c r="C13" s="2134"/>
      <c r="D13" s="2134"/>
      <c r="E13" s="2134"/>
      <c r="F13" s="2134"/>
      <c r="G13" s="2135"/>
      <c r="H13" s="2095"/>
      <c r="I13" s="604"/>
      <c r="K13" s="1709" t="s">
        <v>589</v>
      </c>
      <c r="L13" s="2136" t="s">
        <v>2263</v>
      </c>
    </row>
    <row r="14" spans="1:12" ht="15" customHeight="1">
      <c r="A14" s="213" t="s">
        <v>195</v>
      </c>
      <c r="B14" s="2133"/>
      <c r="C14" s="1141"/>
      <c r="D14" s="1141"/>
      <c r="E14" s="1141"/>
      <c r="F14" s="1141"/>
      <c r="G14" s="1149"/>
      <c r="H14" s="2096"/>
      <c r="I14" s="1161">
        <f>SUM(C14:G14)</f>
        <v>0</v>
      </c>
      <c r="K14" s="1709"/>
      <c r="L14" s="2136"/>
    </row>
    <row r="15" spans="1:12" ht="15">
      <c r="A15" s="249" t="s">
        <v>200</v>
      </c>
      <c r="B15" s="993" t="str">
        <f>IF(Langue=0,K15,L15)</f>
        <v>Administrations publiques à l'étranger</v>
      </c>
      <c r="C15" s="1143"/>
      <c r="D15" s="1143"/>
      <c r="E15" s="1143"/>
      <c r="F15" s="1143"/>
      <c r="G15" s="1162"/>
      <c r="H15" s="2096"/>
      <c r="I15" s="1130">
        <f>SUM(C15:G15)</f>
        <v>0</v>
      </c>
      <c r="K15" s="915" t="s">
        <v>590</v>
      </c>
      <c r="L15" s="143" t="s">
        <v>2264</v>
      </c>
    </row>
    <row r="16" spans="1:12" ht="22.5" customHeight="1">
      <c r="A16" s="2092" t="str">
        <f>IF(Langue=0,K16,L16)</f>
        <v>Obligations et débentures</v>
      </c>
      <c r="B16" s="2093"/>
      <c r="C16" s="478"/>
      <c r="D16" s="478"/>
      <c r="E16" s="478"/>
      <c r="F16" s="478"/>
      <c r="G16" s="848"/>
      <c r="H16" s="2095"/>
      <c r="I16" s="604"/>
      <c r="J16" s="541"/>
      <c r="K16" s="915" t="s">
        <v>1</v>
      </c>
      <c r="L16" s="153" t="s">
        <v>1067</v>
      </c>
    </row>
    <row r="17" spans="1:12" ht="15">
      <c r="A17" s="249" t="s">
        <v>347</v>
      </c>
      <c r="B17" s="993" t="str">
        <f>IF(Langue=0,K17,L17)</f>
        <v>Sociétés canadiennes</v>
      </c>
      <c r="C17" s="1141"/>
      <c r="D17" s="1141"/>
      <c r="E17" s="1141"/>
      <c r="F17" s="1141"/>
      <c r="G17" s="1160"/>
      <c r="H17" s="2096"/>
      <c r="I17" s="1161">
        <f>SUM(C17:G17)</f>
        <v>0</v>
      </c>
      <c r="K17" s="915" t="s">
        <v>752</v>
      </c>
      <c r="L17" s="143" t="s">
        <v>1382</v>
      </c>
    </row>
    <row r="18" spans="1:12" ht="15" customHeight="1">
      <c r="A18" s="250" t="s">
        <v>181</v>
      </c>
      <c r="B18" s="993" t="str">
        <f>IF(Langue=0,K18,L18)</f>
        <v>Sociétés étrangères</v>
      </c>
      <c r="C18" s="1143"/>
      <c r="D18" s="1143"/>
      <c r="E18" s="1143"/>
      <c r="F18" s="1143"/>
      <c r="G18" s="1162"/>
      <c r="H18" s="2096"/>
      <c r="I18" s="1130">
        <f>SUM(C18:G18)</f>
        <v>0</v>
      </c>
      <c r="K18" s="915" t="s">
        <v>753</v>
      </c>
      <c r="L18" s="143" t="s">
        <v>1345</v>
      </c>
    </row>
    <row r="19" spans="1:12" ht="22.5" customHeight="1">
      <c r="A19" s="2092" t="str">
        <f>IF(Langue=0,K19,L19)</f>
        <v>Actions ordinaires</v>
      </c>
      <c r="B19" s="2093"/>
      <c r="C19" s="1802"/>
      <c r="D19" s="1802"/>
      <c r="E19" s="1802"/>
      <c r="F19" s="1802"/>
      <c r="G19" s="987"/>
      <c r="H19" s="2095"/>
      <c r="I19" s="604"/>
      <c r="K19" s="915" t="s">
        <v>577</v>
      </c>
      <c r="L19" s="143" t="s">
        <v>1112</v>
      </c>
    </row>
    <row r="20" spans="1:12" ht="15">
      <c r="A20" s="249" t="s">
        <v>188</v>
      </c>
      <c r="B20" s="886" t="str">
        <f>IF(Langue=0,K20,L20)</f>
        <v>Canadiennes</v>
      </c>
      <c r="C20" s="1141"/>
      <c r="D20" s="1141"/>
      <c r="E20" s="1141"/>
      <c r="F20" s="1141"/>
      <c r="G20" s="1149"/>
      <c r="H20" s="2096"/>
      <c r="I20" s="1161">
        <f>SUM(C20:G20)</f>
        <v>0</v>
      </c>
      <c r="K20" s="915" t="s">
        <v>754</v>
      </c>
      <c r="L20" s="143" t="s">
        <v>1382</v>
      </c>
    </row>
    <row r="21" spans="1:12" ht="15" customHeight="1">
      <c r="A21" s="250" t="s">
        <v>191</v>
      </c>
      <c r="B21" s="886" t="str">
        <f>IF(Langue=0,K21,L21)</f>
        <v>Étrangères</v>
      </c>
      <c r="C21" s="1143"/>
      <c r="D21" s="1143"/>
      <c r="E21" s="1143"/>
      <c r="F21" s="1143"/>
      <c r="G21" s="1162"/>
      <c r="H21" s="2096"/>
      <c r="I21" s="1130">
        <f>SUM(C21:G21)</f>
        <v>0</v>
      </c>
      <c r="K21" s="915" t="s">
        <v>755</v>
      </c>
      <c r="L21" s="143" t="s">
        <v>1345</v>
      </c>
    </row>
    <row r="22" spans="1:12" ht="22.5" customHeight="1">
      <c r="A22" s="2092" t="str">
        <f>IF(Langue=0,K22,L22)</f>
        <v>Actions privilégiées</v>
      </c>
      <c r="B22" s="2093"/>
      <c r="C22" s="950"/>
      <c r="D22" s="950"/>
      <c r="E22" s="950"/>
      <c r="F22" s="950"/>
      <c r="G22" s="951"/>
      <c r="H22" s="2095"/>
      <c r="I22" s="604"/>
      <c r="K22" s="915" t="s">
        <v>27</v>
      </c>
      <c r="L22" s="143" t="s">
        <v>1113</v>
      </c>
    </row>
    <row r="23" spans="1:12" ht="15" customHeight="1">
      <c r="A23" s="250" t="s">
        <v>396</v>
      </c>
      <c r="B23" s="993" t="str">
        <f>B20</f>
        <v>Canadiennes</v>
      </c>
      <c r="C23" s="1141"/>
      <c r="D23" s="1141"/>
      <c r="E23" s="1141"/>
      <c r="F23" s="1141"/>
      <c r="G23" s="1149"/>
      <c r="H23" s="2096"/>
      <c r="I23" s="1161">
        <f>SUM(C23:G23)</f>
        <v>0</v>
      </c>
      <c r="L23" s="143"/>
    </row>
    <row r="24" spans="1:12" ht="15" customHeight="1">
      <c r="A24" s="250" t="s">
        <v>389</v>
      </c>
      <c r="B24" s="993" t="str">
        <f>B21</f>
        <v>Étrangères</v>
      </c>
      <c r="C24" s="1143"/>
      <c r="D24" s="1143"/>
      <c r="E24" s="1143"/>
      <c r="F24" s="1143"/>
      <c r="G24" s="1162"/>
      <c r="H24" s="2096"/>
      <c r="I24" s="1130">
        <f>SUM(C24:G24)</f>
        <v>0</v>
      </c>
      <c r="L24" s="143"/>
    </row>
    <row r="25" spans="1:12" ht="11.25" customHeight="1">
      <c r="A25" s="2099"/>
      <c r="B25" s="2100"/>
      <c r="C25" s="2101"/>
      <c r="D25" s="2101"/>
      <c r="E25" s="2101"/>
      <c r="F25" s="2101"/>
      <c r="G25" s="2102"/>
      <c r="H25" s="2095"/>
      <c r="I25" s="604"/>
      <c r="L25" s="143"/>
    </row>
    <row r="26" spans="1:12" ht="22.5" customHeight="1">
      <c r="A26" s="251">
        <v>110</v>
      </c>
      <c r="B26" s="986" t="str">
        <f>IF(Langue=0,K26,L26)</f>
        <v>Titres adossés à des créances</v>
      </c>
      <c r="C26" s="1143"/>
      <c r="D26" s="1143"/>
      <c r="E26" s="1143"/>
      <c r="F26" s="1143"/>
      <c r="G26" s="1162"/>
      <c r="H26" s="2096"/>
      <c r="I26" s="1130">
        <f>SUM(C26:G26)</f>
        <v>0</v>
      </c>
      <c r="K26" s="915" t="s">
        <v>6</v>
      </c>
      <c r="L26" s="143" t="s">
        <v>1394</v>
      </c>
    </row>
    <row r="27" spans="1:12" ht="11.25" customHeight="1">
      <c r="A27" s="2097"/>
      <c r="B27" s="2098"/>
      <c r="C27" s="1818"/>
      <c r="D27" s="1818"/>
      <c r="E27" s="1818"/>
      <c r="F27" s="1818"/>
      <c r="G27" s="1819"/>
      <c r="H27" s="2095"/>
      <c r="I27" s="604"/>
      <c r="L27" s="143"/>
    </row>
    <row r="28" spans="1:12" ht="15">
      <c r="A28" s="251">
        <v>120</v>
      </c>
      <c r="B28" s="986" t="str">
        <f>IF(Langue=0,K28,L28)</f>
        <v>Autres placements</v>
      </c>
      <c r="C28" s="1141"/>
      <c r="D28" s="1141"/>
      <c r="E28" s="1141"/>
      <c r="F28" s="1141"/>
      <c r="G28" s="1160"/>
      <c r="H28" s="2096"/>
      <c r="I28" s="1161">
        <f>SUM(C28:G28)</f>
        <v>0</v>
      </c>
      <c r="K28" s="915" t="s">
        <v>222</v>
      </c>
      <c r="L28" s="143" t="s">
        <v>1073</v>
      </c>
    </row>
    <row r="29" spans="1:12" ht="22.5" customHeight="1">
      <c r="A29" s="252">
        <v>199</v>
      </c>
      <c r="B29" s="493" t="s">
        <v>80</v>
      </c>
      <c r="C29" s="1163">
        <f>SUM(C11:C28)</f>
        <v>0</v>
      </c>
      <c r="D29" s="1163">
        <f>SUM(D11:D28)</f>
        <v>0</v>
      </c>
      <c r="E29" s="1163">
        <f>SUM(E11:E28)</f>
        <v>0</v>
      </c>
      <c r="F29" s="1163">
        <f>SUM(F11:F28)</f>
        <v>0</v>
      </c>
      <c r="G29" s="1164">
        <f>SUM(G11:G28)</f>
        <v>0</v>
      </c>
      <c r="H29" s="2096"/>
      <c r="I29" s="1130">
        <f>SUM(C29:G29)</f>
        <v>0</v>
      </c>
      <c r="L29" s="143"/>
    </row>
    <row r="30" spans="1:12" ht="15">
      <c r="A30" s="542"/>
      <c r="B30" s="74"/>
      <c r="C30" s="75"/>
      <c r="D30" s="75"/>
      <c r="E30" s="75"/>
      <c r="F30" s="75"/>
      <c r="G30" s="75"/>
      <c r="H30" s="74"/>
      <c r="I30" s="388"/>
      <c r="L30" s="143"/>
    </row>
    <row r="31" spans="1:12" ht="15" customHeight="1">
      <c r="A31" s="543"/>
      <c r="B31" s="75"/>
      <c r="C31" s="75"/>
      <c r="D31" s="75"/>
      <c r="E31" s="75"/>
      <c r="F31" s="75"/>
      <c r="G31" s="75"/>
      <c r="H31" s="75"/>
      <c r="I31" s="388"/>
      <c r="L31" s="143"/>
    </row>
    <row r="32" spans="1:12" ht="15">
      <c r="A32" s="1741">
        <f>+'1100'!A155+1</f>
        <v>18</v>
      </c>
      <c r="B32" s="1742"/>
      <c r="C32" s="1742"/>
      <c r="D32" s="1742"/>
      <c r="E32" s="1742"/>
      <c r="F32" s="1742"/>
      <c r="G32" s="1742"/>
      <c r="H32" s="1742"/>
      <c r="I32" s="1743"/>
      <c r="L32" s="143"/>
    </row>
    <row r="33" spans="1:12" ht="15">
      <c r="A33" s="2105" t="str">
        <f>A1</f>
        <v>SOCIÉTÉ À CHARTE QUÉBÉCOISE</v>
      </c>
      <c r="B33" s="2106"/>
      <c r="C33" s="2106"/>
      <c r="D33" s="2106"/>
      <c r="E33" s="2106"/>
      <c r="F33" s="2106"/>
      <c r="G33" s="2106"/>
      <c r="H33" s="2106"/>
      <c r="I33" s="2107"/>
      <c r="L33" s="143"/>
    </row>
    <row r="34" spans="1:12" ht="15">
      <c r="A34" s="2108" t="str">
        <f>A2</f>
        <v>ANNEXE 1100.1</v>
      </c>
      <c r="B34" s="2109"/>
      <c r="C34" s="2109"/>
      <c r="D34" s="2109"/>
      <c r="E34" s="2109"/>
      <c r="F34" s="2109"/>
      <c r="G34" s="2109"/>
      <c r="H34" s="2109"/>
      <c r="I34" s="2110"/>
      <c r="L34" s="143"/>
    </row>
    <row r="35" spans="1:12" ht="22.5" customHeight="1">
      <c r="A35" s="1901">
        <f>A3</f>
        <v>0</v>
      </c>
      <c r="B35" s="1902"/>
      <c r="C35" s="1902"/>
      <c r="D35" s="1902"/>
      <c r="E35" s="1902"/>
      <c r="F35" s="1902"/>
      <c r="G35" s="1902"/>
      <c r="H35" s="1902"/>
      <c r="I35" s="1903"/>
      <c r="L35" s="143"/>
    </row>
    <row r="36" spans="1:12" ht="22.5" customHeight="1">
      <c r="A36" s="1797" t="str">
        <f>IF(Langue=0,A4&amp;" (suite)",A4&amp;" (continued)")</f>
        <v>NOTATION DES VALEURS MOBILIÈRES (suite)</v>
      </c>
      <c r="B36" s="1798"/>
      <c r="C36" s="1798"/>
      <c r="D36" s="1798"/>
      <c r="E36" s="1798"/>
      <c r="F36" s="1798"/>
      <c r="G36" s="1798"/>
      <c r="H36" s="1798"/>
      <c r="I36" s="1799"/>
      <c r="L36" s="143"/>
    </row>
    <row r="37" spans="1:12" ht="22.5" customHeight="1">
      <c r="A37" s="2111" t="str">
        <f>A5</f>
        <v>au </v>
      </c>
      <c r="B37" s="2112"/>
      <c r="C37" s="2112"/>
      <c r="D37" s="2112"/>
      <c r="E37" s="2112"/>
      <c r="F37" s="2112"/>
      <c r="G37" s="2112"/>
      <c r="H37" s="2112"/>
      <c r="I37" s="2113"/>
      <c r="L37" s="143"/>
    </row>
    <row r="38" spans="1:12" ht="15">
      <c r="A38" s="2137" t="str">
        <f>A6</f>
        <v>(000$)</v>
      </c>
      <c r="B38" s="2138"/>
      <c r="C38" s="2138"/>
      <c r="D38" s="2138"/>
      <c r="E38" s="2138"/>
      <c r="F38" s="2138"/>
      <c r="G38" s="2138"/>
      <c r="H38" s="2138"/>
      <c r="I38" s="2139"/>
      <c r="L38" s="143"/>
    </row>
    <row r="39" spans="1:12" ht="11.25" customHeight="1">
      <c r="A39" s="1741"/>
      <c r="B39" s="1742"/>
      <c r="C39" s="1742"/>
      <c r="D39" s="1742"/>
      <c r="E39" s="1742"/>
      <c r="F39" s="1742"/>
      <c r="G39" s="1742"/>
      <c r="H39" s="1742"/>
      <c r="I39" s="1743"/>
      <c r="L39" s="143"/>
    </row>
    <row r="40" spans="1:12" ht="60" customHeight="1">
      <c r="A40" s="2114" t="str">
        <f>IF(Langue=0,K40,L40)</f>
        <v>LONG TERME</v>
      </c>
      <c r="B40" s="2115"/>
      <c r="C40" s="539" t="str">
        <f>IF(Langue=0,K41,L41)</f>
        <v>AAA, AA+ à AA-
PFD-1, P-1 
ou l'équivalent</v>
      </c>
      <c r="D40" s="539" t="str">
        <f>IF(Langue=0,K42,L42)</f>
        <v>A+ à A-, 
PFD-2, P-2 
ou l'équivalent</v>
      </c>
      <c r="E40" s="539" t="str">
        <f>IF(Langue=0,K43,L43)</f>
        <v>BBB+ à BBB-,
PFD3, P-3 
ou l'équivalent</v>
      </c>
      <c r="F40" s="539" t="str">
        <f>IF(Langue=0,K44,L44)</f>
        <v>BB+ à BB-, 
PFD4, P-4 
ou l'équivalent</v>
      </c>
      <c r="G40" s="539" t="str">
        <f>IF(Langue=0,K45,L45)</f>
        <v>B+ ou inférieure,
PFD-5, P-5 
ou l'équivalent</v>
      </c>
      <c r="H40" s="894" t="str">
        <f>G8</f>
        <v>Pas de notation</v>
      </c>
      <c r="I40" s="895" t="str">
        <f>I8</f>
        <v>Valeur nette au bilan</v>
      </c>
      <c r="K40" s="936" t="s">
        <v>798</v>
      </c>
      <c r="L40" s="169" t="s">
        <v>1590</v>
      </c>
    </row>
    <row r="41" spans="1:12" ht="15" customHeight="1">
      <c r="A41" s="2116"/>
      <c r="B41" s="2117"/>
      <c r="C41" s="629" t="s">
        <v>382</v>
      </c>
      <c r="D41" s="191" t="s">
        <v>383</v>
      </c>
      <c r="E41" s="191" t="s">
        <v>384</v>
      </c>
      <c r="F41" s="191" t="s">
        <v>164</v>
      </c>
      <c r="G41" s="191" t="s">
        <v>145</v>
      </c>
      <c r="H41" s="191" t="s">
        <v>149</v>
      </c>
      <c r="I41" s="191" t="s">
        <v>150</v>
      </c>
      <c r="K41" s="932" t="s">
        <v>1601</v>
      </c>
      <c r="L41" s="695" t="s">
        <v>2265</v>
      </c>
    </row>
    <row r="42" spans="1:12" ht="30" customHeight="1">
      <c r="A42" s="2118" t="str">
        <f>A10</f>
        <v>Créances émises ou garanties par :</v>
      </c>
      <c r="B42" s="2119"/>
      <c r="C42" s="2120"/>
      <c r="D42" s="2120"/>
      <c r="E42" s="2120"/>
      <c r="F42" s="2120"/>
      <c r="G42" s="2120"/>
      <c r="H42" s="2120"/>
      <c r="I42" s="2121"/>
      <c r="K42" s="924" t="s">
        <v>1602</v>
      </c>
      <c r="L42" s="695" t="s">
        <v>2269</v>
      </c>
    </row>
    <row r="43" spans="1:12" ht="15">
      <c r="A43" s="245">
        <v>210</v>
      </c>
      <c r="B43" s="888" t="str">
        <f>B11</f>
        <v>Gouvernement fédéral</v>
      </c>
      <c r="C43" s="1141"/>
      <c r="D43" s="1141"/>
      <c r="E43" s="1141"/>
      <c r="F43" s="1141"/>
      <c r="G43" s="1141"/>
      <c r="H43" s="1141"/>
      <c r="I43" s="1161">
        <f>SUM(C43:H43)</f>
        <v>0</v>
      </c>
      <c r="K43" s="924" t="s">
        <v>1603</v>
      </c>
      <c r="L43" s="389" t="s">
        <v>2266</v>
      </c>
    </row>
    <row r="44" spans="1:12" ht="15">
      <c r="A44" s="245">
        <v>220</v>
      </c>
      <c r="B44" s="888" t="str">
        <f>B12</f>
        <v>Gouvernement provincial</v>
      </c>
      <c r="C44" s="1143"/>
      <c r="D44" s="1143"/>
      <c r="E44" s="1143"/>
      <c r="F44" s="1143"/>
      <c r="G44" s="1143"/>
      <c r="H44" s="1143"/>
      <c r="I44" s="1130">
        <f>SUM(C44:H44)</f>
        <v>0</v>
      </c>
      <c r="K44" s="924" t="s">
        <v>1604</v>
      </c>
      <c r="L44" s="389" t="s">
        <v>2267</v>
      </c>
    </row>
    <row r="45" spans="1:12" ht="15">
      <c r="A45" s="618"/>
      <c r="B45" s="2122" t="str">
        <f>B13</f>
        <v>Municipalités, administrations publiques, commissions scolaires</v>
      </c>
      <c r="I45" s="390"/>
      <c r="K45" s="168" t="s">
        <v>1605</v>
      </c>
      <c r="L45" s="630" t="s">
        <v>2268</v>
      </c>
    </row>
    <row r="46" spans="1:12" ht="15">
      <c r="A46" s="214">
        <v>230</v>
      </c>
      <c r="B46" s="2123"/>
      <c r="C46" s="1141"/>
      <c r="D46" s="1141"/>
      <c r="E46" s="1141"/>
      <c r="F46" s="1141"/>
      <c r="G46" s="1141"/>
      <c r="H46" s="1141"/>
      <c r="I46" s="1161">
        <f>SUM(C46:H46)</f>
        <v>0</v>
      </c>
      <c r="L46" s="143"/>
    </row>
    <row r="47" spans="1:12" ht="15">
      <c r="A47" s="245">
        <v>240</v>
      </c>
      <c r="B47" s="889" t="str">
        <f>B15</f>
        <v>Administrations publiques à l'étranger</v>
      </c>
      <c r="C47" s="1143"/>
      <c r="D47" s="1143"/>
      <c r="E47" s="1143"/>
      <c r="F47" s="1143"/>
      <c r="G47" s="1143"/>
      <c r="H47" s="1143"/>
      <c r="I47" s="1130">
        <f>SUM(C47:H47)</f>
        <v>0</v>
      </c>
      <c r="L47" s="143"/>
    </row>
    <row r="48" spans="1:12" ht="22.5" customHeight="1">
      <c r="A48" s="2103" t="str">
        <f>A16</f>
        <v>Obligations et débentures</v>
      </c>
      <c r="B48" s="2104"/>
      <c r="C48" s="696"/>
      <c r="D48" s="696"/>
      <c r="E48" s="696"/>
      <c r="F48" s="696"/>
      <c r="G48" s="696"/>
      <c r="H48" s="696"/>
      <c r="I48" s="477"/>
      <c r="K48" s="544" t="s">
        <v>798</v>
      </c>
      <c r="L48" s="693" t="s">
        <v>1590</v>
      </c>
    </row>
    <row r="49" spans="1:12" ht="15" customHeight="1">
      <c r="A49" s="546">
        <v>250</v>
      </c>
      <c r="B49" s="886" t="str">
        <f>B17</f>
        <v>Sociétés canadiennes</v>
      </c>
      <c r="C49" s="1141"/>
      <c r="D49" s="1141"/>
      <c r="E49" s="1141"/>
      <c r="F49" s="1141"/>
      <c r="G49" s="1141"/>
      <c r="H49" s="1141"/>
      <c r="I49" s="1161">
        <f>SUM(C49:H49)</f>
        <v>0</v>
      </c>
      <c r="K49" s="547" t="s">
        <v>1593</v>
      </c>
      <c r="L49" s="391" t="s">
        <v>2270</v>
      </c>
    </row>
    <row r="50" spans="1:12" ht="15" customHeight="1">
      <c r="A50" s="546">
        <v>260</v>
      </c>
      <c r="B50" s="886" t="str">
        <f>B18</f>
        <v>Sociétés étrangères</v>
      </c>
      <c r="C50" s="1143"/>
      <c r="D50" s="1143"/>
      <c r="E50" s="1143"/>
      <c r="F50" s="1143"/>
      <c r="G50" s="1143"/>
      <c r="H50" s="1143"/>
      <c r="I50" s="1130">
        <f>SUM(C50:H50)</f>
        <v>0</v>
      </c>
      <c r="K50" s="547" t="s">
        <v>1594</v>
      </c>
      <c r="L50" s="391" t="s">
        <v>2271</v>
      </c>
    </row>
    <row r="51" spans="1:12" ht="22.5" customHeight="1">
      <c r="A51" s="2103" t="str">
        <f>A19</f>
        <v>Actions ordinaires</v>
      </c>
      <c r="B51" s="2104"/>
      <c r="C51" s="696"/>
      <c r="D51" s="696"/>
      <c r="E51" s="696"/>
      <c r="F51" s="696"/>
      <c r="G51" s="696"/>
      <c r="H51" s="696"/>
      <c r="I51" s="477"/>
      <c r="K51" s="547" t="s">
        <v>1595</v>
      </c>
      <c r="L51" s="391" t="s">
        <v>2272</v>
      </c>
    </row>
    <row r="52" spans="1:12" ht="15" customHeight="1">
      <c r="A52" s="546">
        <v>270</v>
      </c>
      <c r="B52" s="886" t="str">
        <f>B20</f>
        <v>Canadiennes</v>
      </c>
      <c r="C52" s="1141"/>
      <c r="D52" s="1141"/>
      <c r="E52" s="1141"/>
      <c r="F52" s="1141"/>
      <c r="G52" s="1141"/>
      <c r="H52" s="1141"/>
      <c r="I52" s="1161">
        <f>SUM(C52:H52)</f>
        <v>0</v>
      </c>
      <c r="K52" s="547" t="s">
        <v>1596</v>
      </c>
      <c r="L52" s="391" t="s">
        <v>2273</v>
      </c>
    </row>
    <row r="53" spans="1:12" ht="15" customHeight="1">
      <c r="A53" s="546">
        <v>280</v>
      </c>
      <c r="B53" s="886" t="str">
        <f>B21</f>
        <v>Étrangères</v>
      </c>
      <c r="C53" s="1143"/>
      <c r="D53" s="1143"/>
      <c r="E53" s="1143"/>
      <c r="F53" s="1143"/>
      <c r="G53" s="1143"/>
      <c r="H53" s="1143"/>
      <c r="I53" s="1130">
        <f>SUM(C53:H53)</f>
        <v>0</v>
      </c>
      <c r="K53" s="183" t="s">
        <v>1597</v>
      </c>
      <c r="L53" s="631" t="s">
        <v>2274</v>
      </c>
    </row>
    <row r="54" spans="1:12" ht="22.5" customHeight="1">
      <c r="A54" s="998" t="str">
        <f>A22</f>
        <v>Actions privilégiées</v>
      </c>
      <c r="B54" s="989"/>
      <c r="C54" s="696"/>
      <c r="D54" s="696"/>
      <c r="E54" s="696"/>
      <c r="F54" s="696"/>
      <c r="G54" s="696"/>
      <c r="H54" s="696"/>
      <c r="I54" s="477"/>
      <c r="L54" s="143"/>
    </row>
    <row r="55" spans="1:12" ht="15">
      <c r="A55" s="251">
        <v>290</v>
      </c>
      <c r="B55" s="886" t="str">
        <f>B23</f>
        <v>Canadiennes</v>
      </c>
      <c r="C55" s="1141"/>
      <c r="D55" s="1141"/>
      <c r="E55" s="1141"/>
      <c r="F55" s="1141"/>
      <c r="G55" s="1141"/>
      <c r="H55" s="1141"/>
      <c r="I55" s="1161">
        <f>SUM(C55:H55)</f>
        <v>0</v>
      </c>
      <c r="L55" s="143"/>
    </row>
    <row r="56" spans="1:12" ht="15">
      <c r="A56" s="251">
        <v>300</v>
      </c>
      <c r="B56" s="886" t="str">
        <f>B24</f>
        <v>Étrangères</v>
      </c>
      <c r="C56" s="1143"/>
      <c r="D56" s="1143"/>
      <c r="E56" s="1143"/>
      <c r="F56" s="1143"/>
      <c r="G56" s="1143"/>
      <c r="H56" s="1143"/>
      <c r="I56" s="1130">
        <f>SUM(C56:H56)</f>
        <v>0</v>
      </c>
      <c r="L56" s="143"/>
    </row>
    <row r="57" spans="1:12" ht="11.25" customHeight="1">
      <c r="A57" s="2084"/>
      <c r="B57" s="2085"/>
      <c r="C57" s="2086"/>
      <c r="D57" s="2086"/>
      <c r="E57" s="2086"/>
      <c r="F57" s="2086"/>
      <c r="G57" s="2086"/>
      <c r="H57" s="2086"/>
      <c r="I57" s="2087"/>
      <c r="L57" s="143"/>
    </row>
    <row r="58" spans="1:12" ht="22.5" customHeight="1">
      <c r="A58" s="251">
        <v>310</v>
      </c>
      <c r="B58" s="890" t="str">
        <f>B26</f>
        <v>Titres adossés à des créances</v>
      </c>
      <c r="C58" s="1143"/>
      <c r="D58" s="1143"/>
      <c r="E58" s="1143"/>
      <c r="F58" s="1143"/>
      <c r="G58" s="1143"/>
      <c r="H58" s="1143"/>
      <c r="I58" s="1130">
        <f>SUM(C58:H58)</f>
        <v>0</v>
      </c>
      <c r="L58" s="143"/>
    </row>
    <row r="59" spans="1:12" ht="11.25" customHeight="1">
      <c r="A59" s="2089"/>
      <c r="B59" s="2090"/>
      <c r="C59" s="1802"/>
      <c r="D59" s="1802"/>
      <c r="E59" s="1802"/>
      <c r="F59" s="1802"/>
      <c r="G59" s="1802"/>
      <c r="H59" s="1802"/>
      <c r="I59" s="2091"/>
      <c r="L59" s="143"/>
    </row>
    <row r="60" spans="1:12" ht="15">
      <c r="A60" s="251">
        <v>320</v>
      </c>
      <c r="B60" s="891" t="str">
        <f>B28</f>
        <v>Autres placements</v>
      </c>
      <c r="C60" s="1141"/>
      <c r="D60" s="1141"/>
      <c r="E60" s="1141"/>
      <c r="F60" s="1141"/>
      <c r="G60" s="1141"/>
      <c r="H60" s="1141"/>
      <c r="I60" s="1161">
        <f>SUM(C60:H60)</f>
        <v>0</v>
      </c>
      <c r="L60" s="143"/>
    </row>
    <row r="61" spans="1:12" ht="22.5" customHeight="1">
      <c r="A61" s="110">
        <v>399</v>
      </c>
      <c r="B61" s="892" t="str">
        <f>B29</f>
        <v>TOTAL</v>
      </c>
      <c r="C61" s="1163">
        <f t="shared" si="0" ref="C61:H61">SUM(C43:C60)</f>
        <v>0</v>
      </c>
      <c r="D61" s="1163">
        <f t="shared" si="0"/>
        <v>0</v>
      </c>
      <c r="E61" s="1163">
        <f t="shared" si="0"/>
        <v>0</v>
      </c>
      <c r="F61" s="1163">
        <f t="shared" si="0"/>
        <v>0</v>
      </c>
      <c r="G61" s="1163">
        <f t="shared" si="0"/>
        <v>0</v>
      </c>
      <c r="H61" s="1163">
        <f t="shared" si="0"/>
        <v>0</v>
      </c>
      <c r="I61" s="1161">
        <f>SUM(C61:H61)</f>
        <v>0</v>
      </c>
      <c r="L61" s="143"/>
    </row>
    <row r="62" spans="1:12" s="4" customFormat="1" ht="22.5" customHeight="1">
      <c r="A62" s="110">
        <v>499</v>
      </c>
      <c r="B62" s="893" t="str">
        <f>IF(Langue=0,K62,L62)</f>
        <v>TOTAL DES VALEURS MOBILIÈRES</v>
      </c>
      <c r="C62" s="348"/>
      <c r="D62" s="632"/>
      <c r="E62" s="632"/>
      <c r="F62" s="632"/>
      <c r="G62" s="632"/>
      <c r="H62" s="632"/>
      <c r="I62" s="1165">
        <f>SUM(I61,I29)</f>
        <v>0</v>
      </c>
      <c r="K62" s="915" t="s">
        <v>591</v>
      </c>
      <c r="L62" s="143" t="s">
        <v>1591</v>
      </c>
    </row>
    <row r="63" spans="1:12" ht="15">
      <c r="A63" s="548"/>
      <c r="B63" s="1019"/>
      <c r="C63" s="27"/>
      <c r="D63" s="27"/>
      <c r="E63" s="27"/>
      <c r="F63" s="27"/>
      <c r="G63" s="27"/>
      <c r="H63" s="27"/>
      <c r="I63" s="387"/>
      <c r="L63" s="143"/>
    </row>
    <row r="64" spans="1:12" ht="15">
      <c r="A64" s="548"/>
      <c r="B64" s="1019"/>
      <c r="C64" s="27"/>
      <c r="D64" s="27"/>
      <c r="E64" s="27"/>
      <c r="F64" s="27"/>
      <c r="G64" s="27"/>
      <c r="H64" s="27"/>
      <c r="I64" s="387"/>
      <c r="L64" s="143"/>
    </row>
    <row r="65" spans="1:12" ht="15">
      <c r="A65" s="1741">
        <f>+'1100'!A155+1</f>
        <v>18</v>
      </c>
      <c r="B65" s="1742"/>
      <c r="C65" s="1742"/>
      <c r="D65" s="1742"/>
      <c r="E65" s="1742"/>
      <c r="F65" s="1742"/>
      <c r="G65" s="1742"/>
      <c r="H65" s="1742"/>
      <c r="I65" s="1743"/>
      <c r="L65" s="143"/>
    </row>
    <row r="66" spans="1:12" ht="15">
      <c r="A66" s="3"/>
      <c r="B66" s="1019"/>
      <c r="C66" s="27"/>
      <c r="D66" s="27"/>
      <c r="E66" s="27"/>
      <c r="F66" s="27"/>
      <c r="G66" s="27"/>
      <c r="H66" s="27"/>
      <c r="I66" s="28"/>
      <c r="L66" s="143"/>
    </row>
    <row r="67" spans="1:12" ht="15">
      <c r="A67" s="3"/>
      <c r="B67" s="1019"/>
      <c r="C67" s="27"/>
      <c r="D67" s="27"/>
      <c r="E67" s="27"/>
      <c r="F67" s="27"/>
      <c r="G67" s="27"/>
      <c r="H67" s="27"/>
      <c r="I67" s="28"/>
      <c r="K67" s="936" t="s">
        <v>797</v>
      </c>
      <c r="L67" s="160" t="s">
        <v>1386</v>
      </c>
    </row>
    <row r="68" spans="1:12" ht="15">
      <c r="A68" s="2088"/>
      <c r="B68" s="2088"/>
      <c r="C68" s="2088"/>
      <c r="D68" s="2088"/>
      <c r="E68" s="2088"/>
      <c r="F68" s="2088"/>
      <c r="G68" s="2088"/>
      <c r="H68" s="2088"/>
      <c r="I68" s="2088"/>
      <c r="J68" s="942"/>
      <c r="K68" s="924" t="s">
        <v>1606</v>
      </c>
      <c r="L68" s="389" t="s">
        <v>1598</v>
      </c>
    </row>
    <row r="69" spans="11:12" ht="15">
      <c r="K69" s="924" t="s">
        <v>1607</v>
      </c>
      <c r="L69" s="389" t="s">
        <v>1599</v>
      </c>
    </row>
    <row r="70" spans="2:12" ht="15">
      <c r="B70" s="25"/>
      <c r="K70" s="924" t="s">
        <v>1608</v>
      </c>
      <c r="L70" s="389" t="s">
        <v>1600</v>
      </c>
    </row>
    <row r="71" spans="11:12" ht="15">
      <c r="K71" s="914" t="s">
        <v>592</v>
      </c>
      <c r="L71" s="389" t="s">
        <v>1592</v>
      </c>
    </row>
    <row r="72" spans="11:12" ht="15">
      <c r="K72" s="914" t="s">
        <v>593</v>
      </c>
      <c r="L72" s="389" t="s">
        <v>1389</v>
      </c>
    </row>
    <row r="73" spans="11:12" ht="15">
      <c r="K73" s="1005" t="s">
        <v>2403</v>
      </c>
      <c r="L73" s="625" t="s">
        <v>1466</v>
      </c>
    </row>
  </sheetData>
  <sheetProtection algorithmName="SHA-512" hashValue="1Hgj7cVYRzNQuwnThcUGBRgE1VMqrMpQTjbTpNV5OVHw/fMr+3+4yrveXJV0rDz5NvmL+njHSWDm5qtyvHt49g==" saltValue="d9eef4DBP00wwOJ4sVkicg==" spinCount="100000" sheet="1" objects="1" scenarios="1"/>
  <mergeCells count="39">
    <mergeCell ref="K13:K14"/>
    <mergeCell ref="L13:L14"/>
    <mergeCell ref="A2:I2"/>
    <mergeCell ref="A38:I38"/>
    <mergeCell ref="A39:I39"/>
    <mergeCell ref="A3:I3"/>
    <mergeCell ref="A1:G1"/>
    <mergeCell ref="C19:D19"/>
    <mergeCell ref="E19:F19"/>
    <mergeCell ref="A6:I6"/>
    <mergeCell ref="A7:I7"/>
    <mergeCell ref="A8:B9"/>
    <mergeCell ref="A10:B10"/>
    <mergeCell ref="B13:B14"/>
    <mergeCell ref="C13:G13"/>
    <mergeCell ref="A16:B16"/>
    <mergeCell ref="A4:I4"/>
    <mergeCell ref="A5:I5"/>
    <mergeCell ref="A48:B48"/>
    <mergeCell ref="A40:B41"/>
    <mergeCell ref="A42:B42"/>
    <mergeCell ref="C42:I42"/>
    <mergeCell ref="B45:B46"/>
    <mergeCell ref="A57:I57"/>
    <mergeCell ref="A68:I68"/>
    <mergeCell ref="A65:I65"/>
    <mergeCell ref="A59:I59"/>
    <mergeCell ref="A22:B22"/>
    <mergeCell ref="H8:H29"/>
    <mergeCell ref="A19:B19"/>
    <mergeCell ref="A27:G27"/>
    <mergeCell ref="A25:G25"/>
    <mergeCell ref="A32:I32"/>
    <mergeCell ref="A51:B51"/>
    <mergeCell ref="A33:I33"/>
    <mergeCell ref="A34:I34"/>
    <mergeCell ref="A35:I35"/>
    <mergeCell ref="A36:I36"/>
    <mergeCell ref="A37:I37"/>
  </mergeCells>
  <conditionalFormatting sqref="I30:I31 C30:G31">
    <cfRule type="containsErrors" priority="4" dxfId="18">
      <formula>ISERROR(C30)</formula>
    </cfRule>
  </conditionalFormatting>
  <conditionalFormatting sqref="A30:B31">
    <cfRule type="containsErrors" priority="2" dxfId="18">
      <formula>ISERROR(A30)</formula>
    </cfRule>
  </conditionalFormatting>
  <conditionalFormatting sqref="H30:H31">
    <cfRule type="containsErrors" priority="1" dxfId="18">
      <formula>ISERROR(H30)</formula>
    </cfRule>
  </conditionalFormatting>
  <conditionalFormatting sqref="A3:I3">
    <cfRule type="expression" priority="9" dxfId="132">
      <formula>'\_D_Adj_Norm_Pru_Prat_Comm\_Normes\FORMULAIRES\COOPERATIVES\ÉTATS FINANCIERS\2016_T1\Documents finaux\[FORM_EA_COOP_V2.xlsx]Feuil1'!#REF!=0</formula>
    </cfRule>
  </conditionalFormatting>
  <conditionalFormatting sqref="A5:I5">
    <cfRule type="expression" priority="8" dxfId="132">
      <formula>'\_D_Adj_Norm_Pru_Prat_Comm\_Normes\FORMULAIRES\COOPERATIVES\ÉTATS FINANCIERS\2016_T1\Documents finaux\[FORM_EA_COOP_V2.xlsx]Feuil1'!#REF!=0</formula>
    </cfRule>
  </conditionalFormatting>
  <conditionalFormatting sqref="A35">
    <cfRule type="expression" priority="7" dxfId="132">
      <formula>'\_D_Adj_Norm_Pru_Prat_Comm\_Normes\FORMULAIRES\COOPERATIVES\ÉTATS FINANCIERS\2016_T1\Documents finaux\[FORM_EA_COOP_V2.xlsx]Feuil1'!#REF!=0</formula>
    </cfRule>
  </conditionalFormatting>
  <conditionalFormatting sqref="A37">
    <cfRule type="expression" priority="6" dxfId="132">
      <formula>'\_D_Adj_Norm_Pru_Prat_Comm\_Normes\FORMULAIRES\COOPERATIVES\ÉTATS FINANCIERS\2016_T1\Documents finaux\[FORM_EA_COOP_V2.xlsx]Feuil1'!#REF!=0</formula>
    </cfRule>
  </conditionalFormatting>
  <printOptions horizontalCentered="1"/>
  <pageMargins left="0.973700787401575" right="0.393700787401575" top="0.590551181102362" bottom="0.590551181102362" header="0.31496062992126" footer="0"/>
  <pageSetup orientation="landscape" scale="76" r:id="rId2"/>
  <headerFooter scaleWithDoc="0"/>
  <rowBreaks count="1" manualBreakCount="1">
    <brk id="32" max="8" man="1"/>
  </rowBreaks>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62">
    <tabColor rgb="FF92D050"/>
  </sheetPr>
  <dimension ref="A1:L42"/>
  <sheetViews>
    <sheetView zoomScale="90" zoomScaleNormal="90" workbookViewId="0" topLeftCell="A1">
      <selection pane="topLeft" activeCell="A1" sqref="A1:G1"/>
    </sheetView>
  </sheetViews>
  <sheetFormatPr defaultColWidth="0" defaultRowHeight="15" outlineLevelCol="1"/>
  <cols>
    <col min="1" max="1" width="5.28571428571429" style="965" customWidth="1"/>
    <col min="2" max="2" width="43.4285714285714" style="965" customWidth="1"/>
    <col min="3" max="5" width="15" style="965" customWidth="1"/>
    <col min="6" max="6" width="15.7142857142857" style="965" customWidth="1"/>
    <col min="7" max="8" width="15" style="965" customWidth="1"/>
    <col min="9" max="9" width="17.5714285714286" style="965" customWidth="1"/>
    <col min="10" max="10" width="3.57142857142857" style="965" customWidth="1"/>
    <col min="11" max="11" width="39.5714285714286" style="915" hidden="1" customWidth="1" outlineLevel="1"/>
    <col min="12" max="12" width="45.2857142857143" style="915" hidden="1" customWidth="1" outlineLevel="1"/>
    <col min="13" max="13" width="7.71428571428571" style="965" hidden="1" customWidth="1" collapsed="1"/>
    <col min="14" max="140" width="7.71428571428571" style="965" hidden="1" customWidth="1"/>
    <col min="141" max="16384" width="1" style="965" hidden="1"/>
  </cols>
  <sheetData>
    <row r="1" spans="1:9" ht="24" customHeight="1">
      <c r="A1" s="1795" t="str">
        <f>Identification!A14</f>
        <v>SOCIÉTÉ À CHARTE QUÉBÉCOISE</v>
      </c>
      <c r="B1" s="1796"/>
      <c r="C1" s="1796"/>
      <c r="D1" s="1796"/>
      <c r="E1" s="1796"/>
      <c r="F1" s="1796"/>
      <c r="G1" s="1796"/>
      <c r="H1" s="937"/>
      <c r="I1" s="218" t="str">
        <f>Identification!A15</f>
        <v>ÉTAT ANNUEL</v>
      </c>
    </row>
    <row r="2" spans="1:9" ht="15">
      <c r="A2" s="1955" t="str">
        <f>IF(Langue=0,"ANNEXE "&amp;'T des M - T of C'!A15,"SCHEDULE "&amp;'T des M - T of C'!A15)</f>
        <v>ANNEXE 1100.2</v>
      </c>
      <c r="B2" s="1956"/>
      <c r="C2" s="1956"/>
      <c r="D2" s="1956"/>
      <c r="E2" s="1956"/>
      <c r="F2" s="1956"/>
      <c r="G2" s="1956"/>
      <c r="H2" s="1956"/>
      <c r="I2" s="1957"/>
    </row>
    <row r="3" spans="1:9" ht="22.5" customHeight="1">
      <c r="A3" s="1901">
        <f>'300'!$A$3</f>
        <v>0</v>
      </c>
      <c r="B3" s="1902"/>
      <c r="C3" s="1902"/>
      <c r="D3" s="1902"/>
      <c r="E3" s="1902"/>
      <c r="F3" s="1902"/>
      <c r="G3" s="1902"/>
      <c r="H3" s="1902"/>
      <c r="I3" s="1903"/>
    </row>
    <row r="4" spans="1:9" ht="22.5" customHeight="1">
      <c r="A4" s="1764" t="str">
        <f>UPPER('T des M - T of C'!B15)</f>
        <v>LISTE DES 10 NOTATIONS DE VALEURS MOBILIÈRES LES PLUS IMPORTANTES</v>
      </c>
      <c r="B4" s="1765"/>
      <c r="C4" s="1765"/>
      <c r="D4" s="1765"/>
      <c r="E4" s="1765"/>
      <c r="F4" s="1765"/>
      <c r="G4" s="1765"/>
      <c r="H4" s="1765"/>
      <c r="I4" s="1766"/>
    </row>
    <row r="5" spans="1:9" ht="22.5" customHeight="1">
      <c r="A5" s="1907" t="str">
        <f>IF(Langue=0,"au "&amp;Identification!J19,"As at "&amp;Identification!J19)</f>
        <v>au </v>
      </c>
      <c r="B5" s="1908"/>
      <c r="C5" s="1908"/>
      <c r="D5" s="1908"/>
      <c r="E5" s="1908"/>
      <c r="F5" s="1908"/>
      <c r="G5" s="1908"/>
      <c r="H5" s="1908"/>
      <c r="I5" s="1909"/>
    </row>
    <row r="6" spans="1:12" ht="15">
      <c r="A6" s="2124" t="str">
        <f>IF(Langue=0,K6,L6)</f>
        <v>(000$)</v>
      </c>
      <c r="B6" s="2125"/>
      <c r="C6" s="2125"/>
      <c r="D6" s="2125"/>
      <c r="E6" s="2125"/>
      <c r="F6" s="2125"/>
      <c r="G6" s="2125"/>
      <c r="H6" s="2125"/>
      <c r="I6" s="2126"/>
      <c r="J6" s="942"/>
      <c r="K6" s="915" t="s">
        <v>325</v>
      </c>
      <c r="L6" s="143" t="s">
        <v>970</v>
      </c>
    </row>
    <row r="7" spans="1:12" ht="11.25" customHeight="1">
      <c r="A7" s="2127"/>
      <c r="B7" s="2128"/>
      <c r="C7" s="2128"/>
      <c r="D7" s="2128"/>
      <c r="E7" s="2128"/>
      <c r="F7" s="2128"/>
      <c r="G7" s="2128"/>
      <c r="H7" s="2128"/>
      <c r="I7" s="2129"/>
      <c r="L7" s="143"/>
    </row>
    <row r="8" spans="1:12" ht="60" customHeight="1">
      <c r="A8" s="2114" t="str">
        <f>IF(Langue=0,K8,L8)</f>
        <v>COURT TERME
(Description)
</v>
      </c>
      <c r="B8" s="2140"/>
      <c r="C8" s="2115"/>
      <c r="D8" s="619" t="str">
        <f>IF(Langue=0,K9,L9)</f>
        <v>A-1, F-1, P-1, 
R-1 
ou l'équivalent</v>
      </c>
      <c r="E8" s="619" t="str">
        <f>IF(Langue=0,K10,L10)</f>
        <v>A-2, F2, P-2, 
R-2 
ou l'équivalent</v>
      </c>
      <c r="F8" s="619" t="str">
        <f>IF(Langue=0,K11,L11)</f>
        <v>A-3, F-3, P-3, 
R-3 
ou l'équivalent</v>
      </c>
      <c r="G8" s="619" t="str">
        <f>IF(Langue=0,K12,L12)</f>
        <v>Autres notations</v>
      </c>
      <c r="H8" s="619" t="str">
        <f>IF(Langue=0,K13,L13)</f>
        <v>Pas de notation</v>
      </c>
      <c r="I8" s="619" t="str">
        <f>IF(Langue=0,K14,L14)</f>
        <v>Valeur nette au bilan</v>
      </c>
      <c r="K8" s="933" t="s">
        <v>1753</v>
      </c>
      <c r="L8" s="247" t="s">
        <v>1754</v>
      </c>
    </row>
    <row r="9" spans="1:12" ht="15">
      <c r="A9" s="990"/>
      <c r="B9" s="349" t="s">
        <v>670</v>
      </c>
      <c r="C9" s="633"/>
      <c r="D9" s="524" t="s">
        <v>377</v>
      </c>
      <c r="E9" s="524" t="s">
        <v>376</v>
      </c>
      <c r="F9" s="524" t="s">
        <v>378</v>
      </c>
      <c r="G9" s="524" t="s">
        <v>379</v>
      </c>
      <c r="H9" s="549" t="s">
        <v>380</v>
      </c>
      <c r="I9" s="524" t="s">
        <v>381</v>
      </c>
      <c r="K9" s="925" t="s">
        <v>1606</v>
      </c>
      <c r="L9" s="104" t="s">
        <v>2275</v>
      </c>
    </row>
    <row r="10" spans="1:12" ht="15">
      <c r="A10" s="495" t="s">
        <v>385</v>
      </c>
      <c r="B10" s="1166"/>
      <c r="C10" s="350"/>
      <c r="D10" s="1141"/>
      <c r="E10" s="1141"/>
      <c r="F10" s="1141"/>
      <c r="G10" s="1141"/>
      <c r="H10" s="1141"/>
      <c r="I10" s="1167">
        <f>SUM(D10:H10)</f>
        <v>0</v>
      </c>
      <c r="K10" s="925" t="s">
        <v>1607</v>
      </c>
      <c r="L10" s="104" t="s">
        <v>2277</v>
      </c>
    </row>
    <row r="11" spans="1:12" ht="15">
      <c r="A11" s="495" t="s">
        <v>194</v>
      </c>
      <c r="B11" s="1166"/>
      <c r="C11" s="350"/>
      <c r="D11" s="1141"/>
      <c r="E11" s="1141"/>
      <c r="F11" s="1141"/>
      <c r="G11" s="1141"/>
      <c r="H11" s="1141"/>
      <c r="I11" s="1167">
        <f t="shared" si="0" ref="I11:I19">SUM(D11:H11)</f>
        <v>0</v>
      </c>
      <c r="K11" s="925" t="s">
        <v>1608</v>
      </c>
      <c r="L11" s="104" t="s">
        <v>2276</v>
      </c>
    </row>
    <row r="12" spans="1:12" ht="15">
      <c r="A12" s="495" t="s">
        <v>195</v>
      </c>
      <c r="B12" s="1166"/>
      <c r="C12" s="350"/>
      <c r="D12" s="1141"/>
      <c r="E12" s="1141"/>
      <c r="F12" s="1141"/>
      <c r="G12" s="1141"/>
      <c r="H12" s="1141"/>
      <c r="I12" s="1167">
        <f t="shared" si="0"/>
        <v>0</v>
      </c>
      <c r="K12" s="915" t="s">
        <v>592</v>
      </c>
      <c r="L12" s="104" t="s">
        <v>1592</v>
      </c>
    </row>
    <row r="13" spans="1:12" ht="15">
      <c r="A13" s="495" t="s">
        <v>200</v>
      </c>
      <c r="B13" s="1166"/>
      <c r="C13" s="350"/>
      <c r="D13" s="1141"/>
      <c r="E13" s="1141"/>
      <c r="F13" s="1141"/>
      <c r="G13" s="1141"/>
      <c r="H13" s="1141"/>
      <c r="I13" s="1167">
        <f t="shared" si="0"/>
        <v>0</v>
      </c>
      <c r="K13" s="915" t="s">
        <v>593</v>
      </c>
      <c r="L13" s="143" t="s">
        <v>1389</v>
      </c>
    </row>
    <row r="14" spans="1:12" ht="15">
      <c r="A14" s="495" t="s">
        <v>347</v>
      </c>
      <c r="B14" s="1166"/>
      <c r="C14" s="350"/>
      <c r="D14" s="1141"/>
      <c r="E14" s="1141"/>
      <c r="F14" s="1141"/>
      <c r="G14" s="1141"/>
      <c r="H14" s="1141"/>
      <c r="I14" s="1167">
        <f t="shared" si="0"/>
        <v>0</v>
      </c>
      <c r="K14" s="915" t="s">
        <v>2403</v>
      </c>
      <c r="L14" s="143" t="s">
        <v>1466</v>
      </c>
    </row>
    <row r="15" spans="1:12" ht="15">
      <c r="A15" s="988" t="s">
        <v>181</v>
      </c>
      <c r="B15" s="1166"/>
      <c r="C15" s="350"/>
      <c r="D15" s="1141"/>
      <c r="E15" s="1141"/>
      <c r="F15" s="1141"/>
      <c r="G15" s="1141"/>
      <c r="H15" s="1141"/>
      <c r="I15" s="1167">
        <f t="shared" si="0"/>
        <v>0</v>
      </c>
      <c r="L15" s="143"/>
    </row>
    <row r="16" spans="1:12" ht="15">
      <c r="A16" s="495" t="s">
        <v>188</v>
      </c>
      <c r="B16" s="1166"/>
      <c r="C16" s="350"/>
      <c r="D16" s="1141"/>
      <c r="E16" s="1141"/>
      <c r="F16" s="1141"/>
      <c r="G16" s="1141"/>
      <c r="H16" s="1141"/>
      <c r="I16" s="1167">
        <f t="shared" si="0"/>
        <v>0</v>
      </c>
      <c r="L16" s="143"/>
    </row>
    <row r="17" spans="1:12" ht="15" customHeight="1">
      <c r="A17" s="988" t="s">
        <v>191</v>
      </c>
      <c r="B17" s="1166"/>
      <c r="C17" s="350"/>
      <c r="D17" s="1141"/>
      <c r="E17" s="1141"/>
      <c r="F17" s="1141"/>
      <c r="G17" s="1141"/>
      <c r="H17" s="1141"/>
      <c r="I17" s="1167">
        <f t="shared" si="0"/>
        <v>0</v>
      </c>
      <c r="L17" s="143"/>
    </row>
    <row r="18" spans="1:12" ht="15" customHeight="1">
      <c r="A18" s="988" t="s">
        <v>396</v>
      </c>
      <c r="B18" s="1166"/>
      <c r="C18" s="350"/>
      <c r="D18" s="1141"/>
      <c r="E18" s="1141"/>
      <c r="F18" s="1141"/>
      <c r="G18" s="1141"/>
      <c r="H18" s="1141"/>
      <c r="I18" s="1167">
        <f t="shared" si="0"/>
        <v>0</v>
      </c>
      <c r="L18" s="143"/>
    </row>
    <row r="19" spans="1:12" ht="15" customHeight="1">
      <c r="A19" s="988" t="s">
        <v>389</v>
      </c>
      <c r="B19" s="1168"/>
      <c r="C19" s="350"/>
      <c r="D19" s="1141"/>
      <c r="E19" s="1141"/>
      <c r="F19" s="1141"/>
      <c r="G19" s="1141"/>
      <c r="H19" s="1141"/>
      <c r="I19" s="1167">
        <f t="shared" si="0"/>
        <v>0</v>
      </c>
      <c r="L19" s="143"/>
    </row>
    <row r="20" spans="1:12" ht="22.5" customHeight="1">
      <c r="A20" s="550">
        <v>199</v>
      </c>
      <c r="B20" s="2141" t="s">
        <v>53</v>
      </c>
      <c r="C20" s="2142"/>
      <c r="D20" s="1169">
        <f t="shared" si="1" ref="D20:I20">SUM(D10:D19)</f>
        <v>0</v>
      </c>
      <c r="E20" s="1169">
        <f t="shared" si="1"/>
        <v>0</v>
      </c>
      <c r="F20" s="1169">
        <f t="shared" si="1"/>
        <v>0</v>
      </c>
      <c r="G20" s="1169">
        <f t="shared" si="1"/>
        <v>0</v>
      </c>
      <c r="H20" s="1169">
        <f t="shared" si="1"/>
        <v>0</v>
      </c>
      <c r="I20" s="1170">
        <f t="shared" si="1"/>
        <v>0</v>
      </c>
      <c r="L20" s="143"/>
    </row>
    <row r="21" spans="1:12" ht="60" customHeight="1">
      <c r="A21" s="2114" t="str">
        <f>IF(Langue=0,K21,L21)</f>
        <v>LONG TERME
(Description)
</v>
      </c>
      <c r="B21" s="2115"/>
      <c r="C21" s="539" t="str">
        <f>IF(Langue=0,K22,L22)</f>
        <v>AAA, AA+ à AA-
PFD-1, P-1 
ou l'équivalent</v>
      </c>
      <c r="D21" s="392" t="str">
        <f>IF(Langue=0,K23,L23)</f>
        <v>A+ à A-, 
PFDd-2, P-2 
ou l'équivalent</v>
      </c>
      <c r="E21" s="392" t="str">
        <f>IF(Langue=0,K24,L24)</f>
        <v>BBB+ à BBB-,           PFD3, P-3 
ou l'équivalent</v>
      </c>
      <c r="F21" s="392" t="str">
        <f>IF(Langue=0,K25,L25)</f>
        <v>BB+ à BB-, 
PFD4, P-4 
ou l'équivalent</v>
      </c>
      <c r="G21" s="392" t="str">
        <f>IF(Langue=0,K26,L26)</f>
        <v>B+ ou inférieure,
PFD-5, P-5 
ou l'équivalent</v>
      </c>
      <c r="H21" s="896" t="str">
        <f>H8</f>
        <v>Pas de notation</v>
      </c>
      <c r="I21" s="897" t="str">
        <f>I8</f>
        <v>Valeur nette au bilan</v>
      </c>
      <c r="K21" s="933" t="s">
        <v>1755</v>
      </c>
      <c r="L21" s="104" t="s">
        <v>1756</v>
      </c>
    </row>
    <row r="22" spans="1:12" ht="15">
      <c r="A22" s="992"/>
      <c r="B22" s="448" t="s">
        <v>671</v>
      </c>
      <c r="C22" s="393" t="s">
        <v>382</v>
      </c>
      <c r="D22" s="524" t="s">
        <v>383</v>
      </c>
      <c r="E22" s="524" t="s">
        <v>384</v>
      </c>
      <c r="F22" s="524" t="s">
        <v>164</v>
      </c>
      <c r="G22" s="524" t="s">
        <v>145</v>
      </c>
      <c r="H22" s="524" t="s">
        <v>149</v>
      </c>
      <c r="I22" s="524" t="s">
        <v>150</v>
      </c>
      <c r="K22" s="925" t="s">
        <v>1601</v>
      </c>
      <c r="L22" s="104" t="s">
        <v>2265</v>
      </c>
    </row>
    <row r="23" spans="1:12" ht="15">
      <c r="A23" s="495" t="s">
        <v>385</v>
      </c>
      <c r="B23" s="1171"/>
      <c r="C23" s="1141"/>
      <c r="D23" s="1141"/>
      <c r="E23" s="1141"/>
      <c r="F23" s="1141"/>
      <c r="G23" s="1141"/>
      <c r="H23" s="1141"/>
      <c r="I23" s="1161">
        <f>SUM(C23:H23)</f>
        <v>0</v>
      </c>
      <c r="K23" s="925" t="s">
        <v>1609</v>
      </c>
      <c r="L23" s="104" t="s">
        <v>2269</v>
      </c>
    </row>
    <row r="24" spans="1:12" ht="15">
      <c r="A24" s="495" t="s">
        <v>194</v>
      </c>
      <c r="B24" s="1171"/>
      <c r="C24" s="1141"/>
      <c r="D24" s="1141"/>
      <c r="E24" s="1141"/>
      <c r="F24" s="1141"/>
      <c r="G24" s="1141"/>
      <c r="H24" s="1141"/>
      <c r="I24" s="1161">
        <f t="shared" si="2" ref="I24:I32">SUM(C24:H24)</f>
        <v>0</v>
      </c>
      <c r="K24" s="925" t="s">
        <v>1610</v>
      </c>
      <c r="L24" s="104" t="s">
        <v>2266</v>
      </c>
    </row>
    <row r="25" spans="1:12" ht="15">
      <c r="A25" s="495" t="s">
        <v>195</v>
      </c>
      <c r="B25" s="1171"/>
      <c r="C25" s="1141"/>
      <c r="D25" s="1141"/>
      <c r="E25" s="1141"/>
      <c r="F25" s="1141"/>
      <c r="G25" s="1141"/>
      <c r="H25" s="1141"/>
      <c r="I25" s="1161">
        <f t="shared" si="2"/>
        <v>0</v>
      </c>
      <c r="K25" s="925" t="s">
        <v>1604</v>
      </c>
      <c r="L25" s="104" t="s">
        <v>2267</v>
      </c>
    </row>
    <row r="26" spans="1:12" ht="15">
      <c r="A26" s="495" t="s">
        <v>200</v>
      </c>
      <c r="B26" s="1171"/>
      <c r="C26" s="1141"/>
      <c r="D26" s="1141"/>
      <c r="E26" s="1141"/>
      <c r="F26" s="1141"/>
      <c r="G26" s="1141"/>
      <c r="H26" s="1141"/>
      <c r="I26" s="1161">
        <f t="shared" si="2"/>
        <v>0</v>
      </c>
      <c r="K26" s="925" t="s">
        <v>1605</v>
      </c>
      <c r="L26" s="104" t="s">
        <v>2268</v>
      </c>
    </row>
    <row r="27" spans="1:9" ht="15">
      <c r="A27" s="495" t="s">
        <v>347</v>
      </c>
      <c r="B27" s="1171"/>
      <c r="C27" s="1141"/>
      <c r="D27" s="1141"/>
      <c r="E27" s="1141"/>
      <c r="F27" s="1141"/>
      <c r="G27" s="1141"/>
      <c r="H27" s="1141"/>
      <c r="I27" s="1161">
        <f t="shared" si="2"/>
        <v>0</v>
      </c>
    </row>
    <row r="28" spans="1:9" ht="15">
      <c r="A28" s="988" t="s">
        <v>181</v>
      </c>
      <c r="B28" s="1171"/>
      <c r="C28" s="1141"/>
      <c r="D28" s="1141"/>
      <c r="E28" s="1141"/>
      <c r="F28" s="1141"/>
      <c r="G28" s="1141"/>
      <c r="H28" s="1141"/>
      <c r="I28" s="1161">
        <f t="shared" si="2"/>
        <v>0</v>
      </c>
    </row>
    <row r="29" spans="1:12" ht="15">
      <c r="A29" s="495" t="s">
        <v>188</v>
      </c>
      <c r="B29" s="1171"/>
      <c r="C29" s="1141"/>
      <c r="D29" s="1141"/>
      <c r="E29" s="1141"/>
      <c r="F29" s="1141"/>
      <c r="G29" s="1141"/>
      <c r="H29" s="1141"/>
      <c r="I29" s="1161">
        <f t="shared" si="2"/>
        <v>0</v>
      </c>
      <c r="K29" s="544" t="s">
        <v>798</v>
      </c>
      <c r="L29" s="545" t="s">
        <v>1590</v>
      </c>
    </row>
    <row r="30" spans="1:12" ht="15" customHeight="1">
      <c r="A30" s="988" t="s">
        <v>191</v>
      </c>
      <c r="B30" s="1171"/>
      <c r="C30" s="1141"/>
      <c r="D30" s="1141"/>
      <c r="E30" s="1141"/>
      <c r="F30" s="1141"/>
      <c r="G30" s="1141"/>
      <c r="H30" s="1141"/>
      <c r="I30" s="1161">
        <f t="shared" si="2"/>
        <v>0</v>
      </c>
      <c r="K30" s="547" t="s">
        <v>1593</v>
      </c>
      <c r="L30" s="391" t="s">
        <v>2270</v>
      </c>
    </row>
    <row r="31" spans="1:12" ht="15" customHeight="1">
      <c r="A31" s="988" t="s">
        <v>396</v>
      </c>
      <c r="B31" s="1171"/>
      <c r="C31" s="1141"/>
      <c r="D31" s="1141"/>
      <c r="E31" s="1141"/>
      <c r="F31" s="1141"/>
      <c r="G31" s="1141"/>
      <c r="H31" s="1141"/>
      <c r="I31" s="1161">
        <f t="shared" si="2"/>
        <v>0</v>
      </c>
      <c r="K31" s="547" t="s">
        <v>1594</v>
      </c>
      <c r="L31" s="391" t="s">
        <v>2271</v>
      </c>
    </row>
    <row r="32" spans="1:12" ht="15" customHeight="1">
      <c r="A32" s="988" t="s">
        <v>389</v>
      </c>
      <c r="B32" s="1172"/>
      <c r="C32" s="1141"/>
      <c r="D32" s="1141"/>
      <c r="E32" s="1141"/>
      <c r="F32" s="1141"/>
      <c r="G32" s="1141"/>
      <c r="H32" s="1141"/>
      <c r="I32" s="1161">
        <f t="shared" si="2"/>
        <v>0</v>
      </c>
      <c r="K32" s="547" t="s">
        <v>1595</v>
      </c>
      <c r="L32" s="391" t="s">
        <v>2272</v>
      </c>
    </row>
    <row r="33" spans="1:12" ht="22.5" customHeight="1">
      <c r="A33" s="193">
        <v>199</v>
      </c>
      <c r="B33" s="995" t="s">
        <v>53</v>
      </c>
      <c r="C33" s="1169">
        <f t="shared" si="3" ref="C33:I33">SUM(C23:C32)</f>
        <v>0</v>
      </c>
      <c r="D33" s="1169">
        <f t="shared" si="3"/>
        <v>0</v>
      </c>
      <c r="E33" s="1169">
        <f t="shared" si="3"/>
        <v>0</v>
      </c>
      <c r="F33" s="1169">
        <f t="shared" si="3"/>
        <v>0</v>
      </c>
      <c r="G33" s="1169">
        <f t="shared" si="3"/>
        <v>0</v>
      </c>
      <c r="H33" s="1169">
        <f t="shared" si="3"/>
        <v>0</v>
      </c>
      <c r="I33" s="1161">
        <f t="shared" si="3"/>
        <v>0</v>
      </c>
      <c r="K33" s="547" t="s">
        <v>1596</v>
      </c>
      <c r="L33" s="391" t="s">
        <v>2273</v>
      </c>
    </row>
    <row r="34" spans="1:12" ht="22.5" customHeight="1">
      <c r="A34" s="252">
        <v>299</v>
      </c>
      <c r="B34" s="253" t="s">
        <v>80</v>
      </c>
      <c r="C34" s="348"/>
      <c r="D34" s="632"/>
      <c r="E34" s="632"/>
      <c r="F34" s="632"/>
      <c r="G34" s="632"/>
      <c r="H34" s="632"/>
      <c r="I34" s="1130">
        <f>+I20+I33</f>
        <v>0</v>
      </c>
      <c r="K34" s="183" t="s">
        <v>1597</v>
      </c>
      <c r="L34" s="631" t="s">
        <v>2274</v>
      </c>
    </row>
    <row r="35" spans="1:9" ht="15">
      <c r="A35" s="551"/>
      <c r="B35" s="68"/>
      <c r="C35" s="69"/>
      <c r="D35" s="69"/>
      <c r="E35" s="69"/>
      <c r="F35" s="69"/>
      <c r="G35" s="69"/>
      <c r="H35" s="70"/>
      <c r="I35" s="394"/>
    </row>
    <row r="36" spans="1:12" s="255" customFormat="1" ht="15">
      <c r="A36" s="552"/>
      <c r="B36" s="66"/>
      <c r="C36" s="67"/>
      <c r="D36" s="67"/>
      <c r="E36" s="67"/>
      <c r="F36" s="67"/>
      <c r="G36" s="67"/>
      <c r="H36" s="71"/>
      <c r="I36" s="394"/>
      <c r="K36" s="915"/>
      <c r="L36" s="915"/>
    </row>
    <row r="37" spans="1:9" ht="15">
      <c r="A37" s="1741">
        <f>+'1100.1'!A65:I65+1</f>
        <v>19</v>
      </c>
      <c r="B37" s="1742"/>
      <c r="C37" s="1742"/>
      <c r="D37" s="1742"/>
      <c r="E37" s="1742"/>
      <c r="F37" s="1742"/>
      <c r="G37" s="1742"/>
      <c r="H37" s="1742"/>
      <c r="I37" s="1743"/>
    </row>
    <row r="38" spans="1:9" ht="15">
      <c r="A38" s="3"/>
      <c r="B38" s="1019"/>
      <c r="C38" s="27"/>
      <c r="D38" s="27"/>
      <c r="E38" s="27"/>
      <c r="F38" s="27"/>
      <c r="G38" s="27"/>
      <c r="H38" s="27"/>
      <c r="I38" s="28"/>
    </row>
    <row r="39" spans="1:9" ht="15">
      <c r="A39" s="3"/>
      <c r="B39" s="1019"/>
      <c r="C39" s="27"/>
      <c r="D39" s="27"/>
      <c r="E39" s="27"/>
      <c r="F39" s="27"/>
      <c r="G39" s="27"/>
      <c r="H39" s="27"/>
      <c r="I39" s="28"/>
    </row>
    <row r="40" spans="1:10" ht="15">
      <c r="A40" s="2088"/>
      <c r="B40" s="2088"/>
      <c r="C40" s="2088"/>
      <c r="D40" s="2088"/>
      <c r="E40" s="2088"/>
      <c r="F40" s="2088"/>
      <c r="G40" s="2088"/>
      <c r="H40" s="2088"/>
      <c r="I40" s="2088"/>
      <c r="J40" s="942"/>
    </row>
    <row r="42" ht="15">
      <c r="B42" s="25"/>
    </row>
  </sheetData>
  <sheetProtection algorithmName="SHA-512" hashValue="PAWBqaHd7L953xCV1RorurJyOpUx3BL/4Mh0aV/vxi3Ks3dvyG8FNCZ+MZWP3zSKK2edt59rHFkTC21th6wIKg==" saltValue="Rn21qRAMRKVni05rIlK+/Q==" spinCount="100000" sheet="1" objects="1" scenarios="1"/>
  <mergeCells count="12">
    <mergeCell ref="A1:G1"/>
    <mergeCell ref="A6:I6"/>
    <mergeCell ref="A2:I2"/>
    <mergeCell ref="A3:I3"/>
    <mergeCell ref="A4:I4"/>
    <mergeCell ref="A5:I5"/>
    <mergeCell ref="A8:C8"/>
    <mergeCell ref="A21:B21"/>
    <mergeCell ref="A40:I40"/>
    <mergeCell ref="A37:I37"/>
    <mergeCell ref="A7:I7"/>
    <mergeCell ref="B20:C20"/>
  </mergeCells>
  <conditionalFormatting sqref="C35:G36 I35:I36">
    <cfRule type="containsErrors" priority="3" dxfId="18">
      <formula>ISERROR(C35)</formula>
    </cfRule>
  </conditionalFormatting>
  <conditionalFormatting sqref="A3:I3">
    <cfRule type="expression" priority="8" dxfId="132">
      <formula>'\_D_Adj_Norm_Pru_Prat_Comm\_Normes\FORMULAIRES\COOPERATIVES\ÉTATS FINANCIERS\2016_T1\Documents finaux\[FORM_EA_COOP_V2.xlsx]Feuil1'!#REF!=0</formula>
    </cfRule>
  </conditionalFormatting>
  <conditionalFormatting sqref="A5:I5">
    <cfRule type="expression" priority="7" dxfId="132">
      <formula>'\_D_Adj_Norm_Pru_Prat_Comm\_Normes\FORMULAIRES\COOPERATIVES\ÉTATS FINANCIERS\2016_T1\Documents finaux\[FORM_EA_COOP_V2.xlsx]Feuil1'!#REF!=0</formula>
    </cfRule>
  </conditionalFormatting>
  <printOptions horizontalCentered="1"/>
  <pageMargins left="0.973700787401575" right="0.393700787401575" top="0.590551181102362" bottom="0.590551181102362" header="0.31496062992126" footer="0"/>
  <pageSetup orientation="landscape" scale="73" r:id="rId2"/>
  <headerFooter scaleWithDoc="0"/>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tabColor rgb="FF92D050"/>
    <pageSetUpPr fitToPage="1"/>
  </sheetPr>
  <dimension ref="A1:R48"/>
  <sheetViews>
    <sheetView zoomScale="80" zoomScaleNormal="80" workbookViewId="0" topLeftCell="A13">
      <selection pane="topLeft" activeCell="O31" sqref="O31"/>
    </sheetView>
  </sheetViews>
  <sheetFormatPr defaultColWidth="0" defaultRowHeight="15" outlineLevelCol="1"/>
  <cols>
    <col min="1" max="1" width="4.71428571428571" style="965" customWidth="1"/>
    <col min="2" max="2" width="35.4285714285714" style="965" customWidth="1"/>
    <col min="3" max="3" width="13.2857142857143" style="965" customWidth="1"/>
    <col min="4" max="4" width="12.7142857142857" style="965" customWidth="1"/>
    <col min="5" max="5" width="14.1428571428571" style="965" customWidth="1"/>
    <col min="6" max="6" width="12.7142857142857" style="965" bestFit="1" customWidth="1"/>
    <col min="7" max="8" width="12.7142857142857" style="965" customWidth="1"/>
    <col min="9" max="9" width="14.1428571428571" style="965" customWidth="1"/>
    <col min="10" max="10" width="15" style="965" customWidth="1"/>
    <col min="11" max="12" width="12.7142857142857" style="965" customWidth="1"/>
    <col min="13" max="13" width="14.1428571428571" style="965" customWidth="1"/>
    <col min="14" max="14" width="15" style="965" customWidth="1"/>
    <col min="15" max="15" width="19.2857142857143" style="965" customWidth="1"/>
    <col min="16" max="16" width="2.71428571428571" style="965" customWidth="1"/>
    <col min="17" max="17" width="49.8571428571429" style="915" hidden="1" customWidth="1" outlineLevel="1"/>
    <col min="18" max="18" width="36.8571428571429" style="915" hidden="1" customWidth="1" outlineLevel="1"/>
    <col min="19" max="19" width="0" style="965" hidden="1" customWidth="1" collapsed="1"/>
    <col min="20" max="16384" width="11.4285714285714" style="965" hidden="1"/>
  </cols>
  <sheetData>
    <row r="1" spans="1:15" ht="24" customHeight="1">
      <c r="A1" s="1795" t="str">
        <f>Identification!A14</f>
        <v>SOCIÉTÉ À CHARTE QUÉBÉCOISE</v>
      </c>
      <c r="B1" s="1796"/>
      <c r="C1" s="1796"/>
      <c r="D1" s="1796"/>
      <c r="E1" s="1796"/>
      <c r="F1" s="1796"/>
      <c r="G1" s="1796"/>
      <c r="H1" s="1796"/>
      <c r="I1" s="1796"/>
      <c r="J1" s="937"/>
      <c r="K1" s="937"/>
      <c r="L1" s="937"/>
      <c r="M1" s="937"/>
      <c r="N1" s="937"/>
      <c r="O1" s="218" t="str">
        <f>Identification!A15</f>
        <v>ÉTAT ANNUEL</v>
      </c>
    </row>
    <row r="2" spans="1:15" ht="15">
      <c r="A2" s="2146" t="str">
        <f>IF(Langue=0,"ANNEXE "&amp;'T des M - T of C'!A16,"SCHEDULE "&amp;'T des M - T of C'!A16)</f>
        <v>ANNEXE 1100.4</v>
      </c>
      <c r="B2" s="2147"/>
      <c r="C2" s="2147"/>
      <c r="D2" s="2147"/>
      <c r="E2" s="2147"/>
      <c r="F2" s="2147"/>
      <c r="G2" s="2147"/>
      <c r="H2" s="2147"/>
      <c r="I2" s="2147"/>
      <c r="J2" s="2147"/>
      <c r="K2" s="2147"/>
      <c r="L2" s="2147"/>
      <c r="M2" s="2147"/>
      <c r="N2" s="2147"/>
      <c r="O2" s="2148"/>
    </row>
    <row r="3" spans="1:15" ht="22.5" customHeight="1">
      <c r="A3" s="1901">
        <f>'300'!$A$3</f>
        <v>0</v>
      </c>
      <c r="B3" s="1902"/>
      <c r="C3" s="1902"/>
      <c r="D3" s="1902"/>
      <c r="E3" s="1902"/>
      <c r="F3" s="1902"/>
      <c r="G3" s="1902"/>
      <c r="H3" s="1902"/>
      <c r="I3" s="1902"/>
      <c r="J3" s="1902"/>
      <c r="K3" s="1902"/>
      <c r="L3" s="1902"/>
      <c r="M3" s="1902"/>
      <c r="N3" s="1902"/>
      <c r="O3" s="1903"/>
    </row>
    <row r="4" spans="1:15" ht="22.5" customHeight="1">
      <c r="A4" s="2149" t="str">
        <f>UPPER('T des M - T of C'!B16)</f>
        <v>PROVISIONS POUR PERTES DE CRÉDIT SUR VALEURS MOBILIÈRES (IFRS 9)</v>
      </c>
      <c r="B4" s="2150"/>
      <c r="C4" s="2150"/>
      <c r="D4" s="2150"/>
      <c r="E4" s="2150"/>
      <c r="F4" s="2150"/>
      <c r="G4" s="2150"/>
      <c r="H4" s="2150"/>
      <c r="I4" s="2150"/>
      <c r="J4" s="2150"/>
      <c r="K4" s="2150"/>
      <c r="L4" s="2150"/>
      <c r="M4" s="2150"/>
      <c r="N4" s="2150"/>
      <c r="O4" s="2151"/>
    </row>
    <row r="5" spans="1:15" ht="22.5" customHeight="1">
      <c r="A5" s="1907" t="str">
        <f>IF(Langue=0,"au "&amp;Identification!J19,"As at "&amp;Identification!J19)</f>
        <v>au </v>
      </c>
      <c r="B5" s="1908"/>
      <c r="C5" s="1908"/>
      <c r="D5" s="1908"/>
      <c r="E5" s="1908"/>
      <c r="F5" s="1908"/>
      <c r="G5" s="1908"/>
      <c r="H5" s="1908"/>
      <c r="I5" s="1908"/>
      <c r="J5" s="1908"/>
      <c r="K5" s="1908"/>
      <c r="L5" s="1908"/>
      <c r="M5" s="1908"/>
      <c r="N5" s="1908"/>
      <c r="O5" s="1909"/>
    </row>
    <row r="6" spans="1:18" ht="15">
      <c r="A6" s="2143" t="str">
        <f>IF(Langue=0,Q6,R6)</f>
        <v>(000$)</v>
      </c>
      <c r="B6" s="2144"/>
      <c r="C6" s="2144"/>
      <c r="D6" s="2144"/>
      <c r="E6" s="2144"/>
      <c r="F6" s="2144"/>
      <c r="G6" s="2144"/>
      <c r="H6" s="2144"/>
      <c r="I6" s="2144"/>
      <c r="J6" s="2144"/>
      <c r="K6" s="2144"/>
      <c r="L6" s="2144"/>
      <c r="M6" s="2144"/>
      <c r="N6" s="2144"/>
      <c r="O6" s="2145"/>
      <c r="Q6" s="915" t="s">
        <v>325</v>
      </c>
      <c r="R6" s="143" t="s">
        <v>970</v>
      </c>
    </row>
    <row r="7" spans="1:18" ht="11.25" customHeight="1">
      <c r="A7" s="2158"/>
      <c r="B7" s="2159"/>
      <c r="C7" s="2159"/>
      <c r="D7" s="2159"/>
      <c r="E7" s="2159"/>
      <c r="F7" s="2159"/>
      <c r="G7" s="2159"/>
      <c r="H7" s="2159"/>
      <c r="I7" s="2159"/>
      <c r="J7" s="2159"/>
      <c r="K7" s="2159"/>
      <c r="L7" s="2159"/>
      <c r="M7" s="2159"/>
      <c r="N7" s="2159"/>
      <c r="O7" s="2160"/>
      <c r="R7" s="143"/>
    </row>
    <row r="8" spans="1:18" ht="15">
      <c r="A8" s="2161" t="str">
        <f>IF(Langue=0,Q8,R8)</f>
        <v>CATÉGORIE</v>
      </c>
      <c r="B8" s="2162"/>
      <c r="C8" s="2163" t="str">
        <f>IF(Langue=0,Q35,R35)</f>
        <v>Provisions Niveau 1</v>
      </c>
      <c r="D8" s="2164"/>
      <c r="E8" s="2164"/>
      <c r="F8" s="2165"/>
      <c r="G8" s="2166" t="str">
        <f>IF(Langue=0,Q40,R40)</f>
        <v>Provisions Niveau 2</v>
      </c>
      <c r="H8" s="2166"/>
      <c r="I8" s="2166"/>
      <c r="J8" s="2166"/>
      <c r="K8" s="2166" t="str">
        <f>IF(Langue=0,Q46,R46)</f>
        <v>Provisions Niveau 3</v>
      </c>
      <c r="L8" s="2166"/>
      <c r="M8" s="2166"/>
      <c r="N8" s="2166"/>
      <c r="O8" s="2167" t="s">
        <v>53</v>
      </c>
      <c r="Q8" s="915" t="s">
        <v>91</v>
      </c>
      <c r="R8" s="143" t="s">
        <v>971</v>
      </c>
    </row>
    <row r="9" spans="1:18" ht="15" customHeight="1">
      <c r="A9" s="1764"/>
      <c r="B9" s="1765"/>
      <c r="C9" s="2169" t="str">
        <f>IF(Langue=0,Q36,R36)</f>
        <v>Solde au début</v>
      </c>
      <c r="D9" s="2169" t="str">
        <f>IF(Langue=0,Q37,R37)</f>
        <v>Provisions/
Radiations</v>
      </c>
      <c r="E9" s="2169" t="str">
        <f>IF(Langue=0,Q38,R38)</f>
        <v>Reprises/
Recouvrement</v>
      </c>
      <c r="F9" s="2169" t="str">
        <f>IF(Langue=0,Q39,R39)</f>
        <v>Solde à la fin</v>
      </c>
      <c r="G9" s="2171" t="str">
        <f t="shared" si="0" ref="G9:N9">C9</f>
        <v>Solde au début</v>
      </c>
      <c r="H9" s="2152" t="str">
        <f t="shared" si="0"/>
        <v>Provisions/
Radiations</v>
      </c>
      <c r="I9" s="2152" t="str">
        <f t="shared" si="0"/>
        <v>Reprises/
Recouvrement</v>
      </c>
      <c r="J9" s="2152" t="str">
        <f t="shared" si="0"/>
        <v>Solde à la fin</v>
      </c>
      <c r="K9" s="2171" t="str">
        <f t="shared" si="0"/>
        <v>Solde au début</v>
      </c>
      <c r="L9" s="2152" t="str">
        <f t="shared" si="0"/>
        <v>Provisions/
Radiations</v>
      </c>
      <c r="M9" s="2152" t="str">
        <f t="shared" si="0"/>
        <v>Reprises/
Recouvrement</v>
      </c>
      <c r="N9" s="2152" t="str">
        <f t="shared" si="0"/>
        <v>Solde à la fin</v>
      </c>
      <c r="O9" s="2168"/>
      <c r="R9" s="143"/>
    </row>
    <row r="10" spans="1:18" ht="15">
      <c r="A10" s="1764"/>
      <c r="B10" s="1765"/>
      <c r="C10" s="2170"/>
      <c r="D10" s="2170"/>
      <c r="E10" s="2170"/>
      <c r="F10" s="2170"/>
      <c r="G10" s="2172"/>
      <c r="H10" s="2153"/>
      <c r="I10" s="2153"/>
      <c r="J10" s="2153"/>
      <c r="K10" s="2172"/>
      <c r="L10" s="2153"/>
      <c r="M10" s="2153"/>
      <c r="N10" s="2153"/>
      <c r="O10" s="2168"/>
      <c r="R10" s="143"/>
    </row>
    <row r="11" spans="1:18" ht="15" customHeight="1">
      <c r="A11" s="2154"/>
      <c r="B11" s="2155"/>
      <c r="C11" s="108" t="s">
        <v>376</v>
      </c>
      <c r="D11" s="108" t="s">
        <v>394</v>
      </c>
      <c r="E11" s="108" t="s">
        <v>395</v>
      </c>
      <c r="F11" s="101" t="s">
        <v>380</v>
      </c>
      <c r="G11" s="101" t="s">
        <v>381</v>
      </c>
      <c r="H11" s="101" t="s">
        <v>382</v>
      </c>
      <c r="I11" s="101" t="s">
        <v>383</v>
      </c>
      <c r="J11" s="101" t="s">
        <v>384</v>
      </c>
      <c r="K11" s="755" t="s">
        <v>164</v>
      </c>
      <c r="L11" s="755" t="s">
        <v>145</v>
      </c>
      <c r="M11" s="755" t="s">
        <v>149</v>
      </c>
      <c r="N11" s="755" t="s">
        <v>150</v>
      </c>
      <c r="O11" s="755" t="s">
        <v>171</v>
      </c>
      <c r="R11" s="143"/>
    </row>
    <row r="12" spans="1:18" s="3" customFormat="1" ht="30" customHeight="1">
      <c r="A12" s="2092" t="str">
        <f>IF(Langue=0,Q12,R12)</f>
        <v>Créances émises ou garanties par :</v>
      </c>
      <c r="B12" s="2093"/>
      <c r="C12" s="347"/>
      <c r="D12" s="347"/>
      <c r="E12" s="347"/>
      <c r="F12" s="347"/>
      <c r="G12" s="347"/>
      <c r="H12" s="347"/>
      <c r="I12" s="347"/>
      <c r="J12" s="347"/>
      <c r="K12" s="347"/>
      <c r="L12" s="347"/>
      <c r="M12" s="347"/>
      <c r="N12" s="347"/>
      <c r="O12" s="395"/>
      <c r="P12" s="61"/>
      <c r="Q12" s="242" t="s">
        <v>588</v>
      </c>
      <c r="R12" s="256" t="s">
        <v>1585</v>
      </c>
    </row>
    <row r="13" spans="1:18" s="3" customFormat="1" ht="15" customHeight="1">
      <c r="A13" s="249" t="s">
        <v>385</v>
      </c>
      <c r="B13" s="993" t="str">
        <f>IF(Langue=0,Q13,R13)</f>
        <v>Gouvernement fédéral</v>
      </c>
      <c r="C13" s="1173"/>
      <c r="D13" s="1173"/>
      <c r="E13" s="1173"/>
      <c r="F13" s="1174">
        <f>+C13+D13-E13</f>
        <v>0</v>
      </c>
      <c r="G13" s="1173"/>
      <c r="H13" s="1173"/>
      <c r="I13" s="1173"/>
      <c r="J13" s="1174">
        <f>+G13+H13-I13</f>
        <v>0</v>
      </c>
      <c r="K13" s="1173"/>
      <c r="L13" s="1173"/>
      <c r="M13" s="1173"/>
      <c r="N13" s="1174">
        <f>+K13+L13-M13</f>
        <v>0</v>
      </c>
      <c r="O13" s="1175">
        <f>SUM(F13,J13,N13)</f>
        <v>0</v>
      </c>
      <c r="Q13" s="915" t="s">
        <v>522</v>
      </c>
      <c r="R13" s="143" t="s">
        <v>1384</v>
      </c>
    </row>
    <row r="14" spans="1:18" ht="15" customHeight="1">
      <c r="A14" s="249" t="s">
        <v>194</v>
      </c>
      <c r="B14" s="993" t="str">
        <f>IF(Langue=0,Q14,R14)</f>
        <v>Gouvernement provincial</v>
      </c>
      <c r="C14" s="1173"/>
      <c r="D14" s="1173"/>
      <c r="E14" s="1173"/>
      <c r="F14" s="1174">
        <f>+C14+D14-E14</f>
        <v>0</v>
      </c>
      <c r="G14" s="1173"/>
      <c r="H14" s="1173"/>
      <c r="I14" s="1173"/>
      <c r="J14" s="1174">
        <f>+G14+H14-I14</f>
        <v>0</v>
      </c>
      <c r="K14" s="1173"/>
      <c r="L14" s="1173"/>
      <c r="M14" s="1173"/>
      <c r="N14" s="1174">
        <f>+K14+L14-M14</f>
        <v>0</v>
      </c>
      <c r="O14" s="1175">
        <f>SUM(F14,J14,N14)</f>
        <v>0</v>
      </c>
      <c r="Q14" s="915" t="s">
        <v>523</v>
      </c>
      <c r="R14" s="143" t="s">
        <v>1383</v>
      </c>
    </row>
    <row r="15" spans="1:18" ht="30" customHeight="1">
      <c r="A15" s="249" t="s">
        <v>195</v>
      </c>
      <c r="B15" s="993" t="str">
        <f>IF(Langue=0,Q15,R15)</f>
        <v>Municipalités, administrations publiques, commissions scolaires</v>
      </c>
      <c r="C15" s="1173"/>
      <c r="D15" s="1173"/>
      <c r="E15" s="1173"/>
      <c r="F15" s="1174">
        <f>+C15+D15-E15</f>
        <v>0</v>
      </c>
      <c r="G15" s="1173"/>
      <c r="H15" s="1173"/>
      <c r="I15" s="1173"/>
      <c r="J15" s="1174">
        <f>+G15+H15-I15</f>
        <v>0</v>
      </c>
      <c r="K15" s="1173"/>
      <c r="L15" s="1173"/>
      <c r="M15" s="1173"/>
      <c r="N15" s="1174">
        <f>+K15+L15-M15</f>
        <v>0</v>
      </c>
      <c r="O15" s="1175">
        <f>SUM(F15,J15,N15)</f>
        <v>0</v>
      </c>
      <c r="Q15" s="933" t="s">
        <v>589</v>
      </c>
      <c r="R15" s="247" t="s">
        <v>1385</v>
      </c>
    </row>
    <row r="16" spans="1:18" ht="15" customHeight="1">
      <c r="A16" s="249" t="s">
        <v>200</v>
      </c>
      <c r="B16" s="993" t="str">
        <f>IF(Langue=0,Q16,R16)</f>
        <v>Administrations publiques à l'étranger</v>
      </c>
      <c r="C16" s="1176"/>
      <c r="D16" s="1176"/>
      <c r="E16" s="1176"/>
      <c r="F16" s="1177">
        <f>+C16+D16-E16</f>
        <v>0</v>
      </c>
      <c r="G16" s="1176"/>
      <c r="H16" s="1176"/>
      <c r="I16" s="1176"/>
      <c r="J16" s="1177">
        <f>+G16+H16-I16</f>
        <v>0</v>
      </c>
      <c r="K16" s="1176"/>
      <c r="L16" s="1176"/>
      <c r="M16" s="1176"/>
      <c r="N16" s="1177">
        <f>+K16+L16-M16</f>
        <v>0</v>
      </c>
      <c r="O16" s="1178">
        <f>SUM(F16,J16,N16)</f>
        <v>0</v>
      </c>
      <c r="Q16" s="915" t="s">
        <v>590</v>
      </c>
      <c r="R16" s="143" t="s">
        <v>1395</v>
      </c>
    </row>
    <row r="17" spans="1:18" ht="22.5" customHeight="1">
      <c r="A17" s="2156" t="str">
        <f>IF(Langue=0,Q17,R17)</f>
        <v>Obligations et débentures</v>
      </c>
      <c r="B17" s="2157"/>
      <c r="C17" s="347"/>
      <c r="D17" s="347"/>
      <c r="E17" s="347"/>
      <c r="F17" s="347"/>
      <c r="G17" s="347"/>
      <c r="H17" s="347"/>
      <c r="I17" s="347"/>
      <c r="J17" s="347"/>
      <c r="K17" s="347"/>
      <c r="L17" s="347"/>
      <c r="M17" s="347"/>
      <c r="N17" s="347"/>
      <c r="O17" s="395"/>
      <c r="Q17" s="915" t="s">
        <v>1</v>
      </c>
      <c r="R17" s="153" t="s">
        <v>1586</v>
      </c>
    </row>
    <row r="18" spans="1:18" ht="15.75" customHeight="1">
      <c r="A18" s="249" t="s">
        <v>347</v>
      </c>
      <c r="B18" s="993" t="str">
        <f>IF(Langue=0,Q18,R18)</f>
        <v>Sociétés canadiennes</v>
      </c>
      <c r="C18" s="1173"/>
      <c r="D18" s="1173"/>
      <c r="E18" s="1173"/>
      <c r="F18" s="1174">
        <f>+C18+D18-E18</f>
        <v>0</v>
      </c>
      <c r="G18" s="1173"/>
      <c r="H18" s="1173"/>
      <c r="I18" s="1173"/>
      <c r="J18" s="1174">
        <f>+G18+H18-I18</f>
        <v>0</v>
      </c>
      <c r="K18" s="1173"/>
      <c r="L18" s="1173"/>
      <c r="M18" s="1173"/>
      <c r="N18" s="1174">
        <f>+K18+L18-M18</f>
        <v>0</v>
      </c>
      <c r="O18" s="1175">
        <f>SUM(F18,J18,N18)</f>
        <v>0</v>
      </c>
      <c r="Q18" s="915" t="s">
        <v>752</v>
      </c>
      <c r="R18" s="143" t="s">
        <v>1382</v>
      </c>
    </row>
    <row r="19" spans="1:18" ht="15" customHeight="1">
      <c r="A19" s="250" t="s">
        <v>181</v>
      </c>
      <c r="B19" s="993" t="str">
        <f>IF(Langue=0,Q19,R19)</f>
        <v>Sociétés étrangères</v>
      </c>
      <c r="C19" s="1176"/>
      <c r="D19" s="1176"/>
      <c r="E19" s="1176"/>
      <c r="F19" s="1177">
        <f>+C19+D19-E19</f>
        <v>0</v>
      </c>
      <c r="G19" s="1176"/>
      <c r="H19" s="1176"/>
      <c r="I19" s="1176"/>
      <c r="J19" s="1177">
        <f>+G19+H19-I19</f>
        <v>0</v>
      </c>
      <c r="K19" s="1176"/>
      <c r="L19" s="1176"/>
      <c r="M19" s="1176"/>
      <c r="N19" s="1177">
        <f>+K19+L19-M19</f>
        <v>0</v>
      </c>
      <c r="O19" s="1178">
        <f>SUM(F19,J19,N19)</f>
        <v>0</v>
      </c>
      <c r="Q19" s="915" t="s">
        <v>753</v>
      </c>
      <c r="R19" s="143" t="s">
        <v>1345</v>
      </c>
    </row>
    <row r="20" spans="1:18" ht="22.5" customHeight="1">
      <c r="A20" s="2156" t="str">
        <f>IF(Langue=0,Q20,R20)</f>
        <v>Actions ordinaires</v>
      </c>
      <c r="B20" s="2157"/>
      <c r="C20" s="347"/>
      <c r="D20" s="347"/>
      <c r="E20" s="347"/>
      <c r="F20" s="347"/>
      <c r="G20" s="347"/>
      <c r="H20" s="347"/>
      <c r="I20" s="347"/>
      <c r="J20" s="347"/>
      <c r="K20" s="347"/>
      <c r="L20" s="347"/>
      <c r="M20" s="347"/>
      <c r="N20" s="347"/>
      <c r="O20" s="395"/>
      <c r="Q20" s="915" t="s">
        <v>577</v>
      </c>
      <c r="R20" s="143" t="s">
        <v>1112</v>
      </c>
    </row>
    <row r="21" spans="1:18" ht="15" customHeight="1">
      <c r="A21" s="249" t="s">
        <v>188</v>
      </c>
      <c r="B21" s="993" t="str">
        <f>IF(Langue=0,Q21,R21)</f>
        <v>Canadiennes</v>
      </c>
      <c r="C21" s="1173"/>
      <c r="D21" s="1173"/>
      <c r="E21" s="1173"/>
      <c r="F21" s="1174">
        <f>+C21+D21-E21</f>
        <v>0</v>
      </c>
      <c r="G21" s="1173"/>
      <c r="H21" s="1173"/>
      <c r="I21" s="1173"/>
      <c r="J21" s="1174">
        <f>+G21+H21-I21</f>
        <v>0</v>
      </c>
      <c r="K21" s="1173"/>
      <c r="L21" s="1173"/>
      <c r="M21" s="1173"/>
      <c r="N21" s="1174">
        <f>+K21+L21-M21</f>
        <v>0</v>
      </c>
      <c r="O21" s="1175">
        <f>SUM(F21,J21,N21)</f>
        <v>0</v>
      </c>
      <c r="Q21" s="915" t="s">
        <v>754</v>
      </c>
      <c r="R21" s="143" t="s">
        <v>1382</v>
      </c>
    </row>
    <row r="22" spans="1:18" ht="15" customHeight="1">
      <c r="A22" s="250" t="s">
        <v>191</v>
      </c>
      <c r="B22" s="993" t="str">
        <f>IF(Langue=0,Q22,R22)</f>
        <v>Étrangères</v>
      </c>
      <c r="C22" s="1176"/>
      <c r="D22" s="1176"/>
      <c r="E22" s="1176"/>
      <c r="F22" s="1177">
        <f>+C22+D22-E22</f>
        <v>0</v>
      </c>
      <c r="G22" s="1176"/>
      <c r="H22" s="1176"/>
      <c r="I22" s="1176"/>
      <c r="J22" s="1177">
        <f>+G22+H22-I22</f>
        <v>0</v>
      </c>
      <c r="K22" s="1176"/>
      <c r="L22" s="1176"/>
      <c r="M22" s="1176"/>
      <c r="N22" s="1177">
        <f>+K22+L22-M22</f>
        <v>0</v>
      </c>
      <c r="O22" s="1178">
        <f>SUM(F22,J22,N22)</f>
        <v>0</v>
      </c>
      <c r="Q22" s="915" t="s">
        <v>755</v>
      </c>
      <c r="R22" s="143" t="s">
        <v>1345</v>
      </c>
    </row>
    <row r="23" spans="1:18" ht="22.5" customHeight="1">
      <c r="A23" s="2156" t="str">
        <f>IF(Langue=0,Q23,R23)</f>
        <v>Actions privilégiées</v>
      </c>
      <c r="B23" s="2157"/>
      <c r="C23" s="347"/>
      <c r="D23" s="347"/>
      <c r="E23" s="347"/>
      <c r="F23" s="347"/>
      <c r="G23" s="347"/>
      <c r="H23" s="347"/>
      <c r="I23" s="347"/>
      <c r="J23" s="347"/>
      <c r="K23" s="347"/>
      <c r="L23" s="347"/>
      <c r="M23" s="347"/>
      <c r="N23" s="347"/>
      <c r="O23" s="395"/>
      <c r="Q23" s="915" t="s">
        <v>27</v>
      </c>
      <c r="R23" s="143" t="s">
        <v>1113</v>
      </c>
    </row>
    <row r="24" spans="1:18" ht="15" customHeight="1">
      <c r="A24" s="250" t="s">
        <v>396</v>
      </c>
      <c r="B24" s="886" t="str">
        <f>B21</f>
        <v>Canadiennes</v>
      </c>
      <c r="C24" s="1173"/>
      <c r="D24" s="1173"/>
      <c r="E24" s="1173"/>
      <c r="F24" s="1174">
        <f>+C24+D24-E24</f>
        <v>0</v>
      </c>
      <c r="G24" s="1173"/>
      <c r="H24" s="1173"/>
      <c r="I24" s="1173"/>
      <c r="J24" s="1174">
        <f>+G24+H24-I24</f>
        <v>0</v>
      </c>
      <c r="K24" s="1173"/>
      <c r="L24" s="1173"/>
      <c r="M24" s="1173"/>
      <c r="N24" s="1174">
        <f>+K24+L24-M24</f>
        <v>0</v>
      </c>
      <c r="O24" s="1175">
        <f>SUM(F24,J24,N24)</f>
        <v>0</v>
      </c>
      <c r="R24" s="143"/>
    </row>
    <row r="25" spans="1:18" ht="15" customHeight="1">
      <c r="A25" s="250" t="s">
        <v>389</v>
      </c>
      <c r="B25" s="886" t="str">
        <f>B22</f>
        <v>Étrangères</v>
      </c>
      <c r="C25" s="1176"/>
      <c r="D25" s="1176"/>
      <c r="E25" s="1176"/>
      <c r="F25" s="1177">
        <f>+C25+D25-E25</f>
        <v>0</v>
      </c>
      <c r="G25" s="1176"/>
      <c r="H25" s="1176"/>
      <c r="I25" s="1176"/>
      <c r="J25" s="1177">
        <f>+G25+H25-I25</f>
        <v>0</v>
      </c>
      <c r="K25" s="1176"/>
      <c r="L25" s="1176"/>
      <c r="M25" s="1176"/>
      <c r="N25" s="1177">
        <f>+K25+L25-M25</f>
        <v>0</v>
      </c>
      <c r="O25" s="1178">
        <f>SUM(F25,J25,N25)</f>
        <v>0</v>
      </c>
      <c r="R25" s="143"/>
    </row>
    <row r="26" spans="1:18" ht="11.25" customHeight="1">
      <c r="A26" s="2174"/>
      <c r="B26" s="2175"/>
      <c r="C26" s="1914"/>
      <c r="D26" s="1914"/>
      <c r="E26" s="1914"/>
      <c r="F26" s="1914"/>
      <c r="G26" s="1914"/>
      <c r="H26" s="1914"/>
      <c r="I26" s="1914"/>
      <c r="J26" s="1914"/>
      <c r="K26" s="1914"/>
      <c r="L26" s="1914"/>
      <c r="M26" s="1914"/>
      <c r="N26" s="1914"/>
      <c r="O26" s="1915"/>
      <c r="R26" s="143"/>
    </row>
    <row r="27" spans="1:18" ht="22.5" customHeight="1">
      <c r="A27" s="251">
        <v>110</v>
      </c>
      <c r="B27" s="986" t="str">
        <f>IF(Langue=0,Q27,R27)</f>
        <v>Titres adossés à des créances</v>
      </c>
      <c r="C27" s="1176"/>
      <c r="D27" s="1176"/>
      <c r="E27" s="1176"/>
      <c r="F27" s="1177">
        <f>+C27+D27-E27</f>
        <v>0</v>
      </c>
      <c r="G27" s="1176"/>
      <c r="H27" s="1176"/>
      <c r="I27" s="1176"/>
      <c r="J27" s="1177">
        <f>+G27+H27-I27</f>
        <v>0</v>
      </c>
      <c r="K27" s="1176"/>
      <c r="L27" s="1176"/>
      <c r="M27" s="1176"/>
      <c r="N27" s="1177">
        <f>+K27+L27-M27</f>
        <v>0</v>
      </c>
      <c r="O27" s="1178">
        <f>SUM(F27,J27,N27)</f>
        <v>0</v>
      </c>
      <c r="Q27" s="915" t="s">
        <v>6</v>
      </c>
      <c r="R27" s="143" t="s">
        <v>1394</v>
      </c>
    </row>
    <row r="28" spans="1:18" ht="11.25" customHeight="1">
      <c r="A28" s="2089"/>
      <c r="B28" s="2090"/>
      <c r="C28" s="1802"/>
      <c r="D28" s="1802"/>
      <c r="E28" s="1802"/>
      <c r="F28" s="1802"/>
      <c r="G28" s="1802"/>
      <c r="H28" s="1802"/>
      <c r="I28" s="1802"/>
      <c r="J28" s="1802"/>
      <c r="K28" s="1802"/>
      <c r="L28" s="1802"/>
      <c r="M28" s="1802"/>
      <c r="N28" s="1802"/>
      <c r="O28" s="2091"/>
      <c r="R28" s="143"/>
    </row>
    <row r="29" spans="1:18" ht="22.5" customHeight="1">
      <c r="A29" s="251">
        <v>120</v>
      </c>
      <c r="B29" s="494" t="str">
        <f>IF(Langue=0,Q29,R29)</f>
        <v>Autres placements</v>
      </c>
      <c r="C29" s="1176"/>
      <c r="D29" s="1176"/>
      <c r="E29" s="1176"/>
      <c r="F29" s="1177">
        <f>+C29+D29-E29</f>
        <v>0</v>
      </c>
      <c r="G29" s="1176"/>
      <c r="H29" s="1176"/>
      <c r="I29" s="1176"/>
      <c r="J29" s="1177">
        <f>+G29+H29-I29</f>
        <v>0</v>
      </c>
      <c r="K29" s="1176"/>
      <c r="L29" s="1176"/>
      <c r="M29" s="1176"/>
      <c r="N29" s="1177">
        <f>+K29+L29-M29</f>
        <v>0</v>
      </c>
      <c r="O29" s="1178">
        <f>SUM(F29,J29,N29)</f>
        <v>0</v>
      </c>
      <c r="Q29" s="915" t="s">
        <v>222</v>
      </c>
      <c r="R29" s="143" t="s">
        <v>1073</v>
      </c>
    </row>
    <row r="30" spans="1:18" ht="15">
      <c r="A30" s="2089"/>
      <c r="B30" s="2090"/>
      <c r="C30" s="1802"/>
      <c r="D30" s="1802"/>
      <c r="E30" s="1802"/>
      <c r="F30" s="1802"/>
      <c r="G30" s="1802"/>
      <c r="H30" s="1802"/>
      <c r="I30" s="1802"/>
      <c r="J30" s="1802"/>
      <c r="K30" s="1802"/>
      <c r="L30" s="1802"/>
      <c r="M30" s="1802"/>
      <c r="N30" s="1802"/>
      <c r="O30" s="2091"/>
      <c r="R30" s="143"/>
    </row>
    <row r="31" spans="1:18" s="4" customFormat="1" ht="22.5" customHeight="1">
      <c r="A31" s="252">
        <v>199</v>
      </c>
      <c r="B31" s="493" t="s">
        <v>80</v>
      </c>
      <c r="C31" s="1179">
        <f t="shared" si="1" ref="C31:H31">SUM(C13:C29)</f>
        <v>0</v>
      </c>
      <c r="D31" s="1179">
        <f t="shared" si="1"/>
        <v>0</v>
      </c>
      <c r="E31" s="1179">
        <f t="shared" si="1"/>
        <v>0</v>
      </c>
      <c r="F31" s="1179">
        <f t="shared" si="1"/>
        <v>0</v>
      </c>
      <c r="G31" s="1179">
        <f t="shared" si="1"/>
        <v>0</v>
      </c>
      <c r="H31" s="1179">
        <f t="shared" si="1"/>
        <v>0</v>
      </c>
      <c r="I31" s="1179">
        <f>SUM(I13:I29)</f>
        <v>0</v>
      </c>
      <c r="J31" s="1179">
        <f>SUM(J13:J29)</f>
        <v>0</v>
      </c>
      <c r="K31" s="1179">
        <f t="shared" si="2" ref="K31:L31">SUM(K13:K29)</f>
        <v>0</v>
      </c>
      <c r="L31" s="1179">
        <f t="shared" si="2"/>
        <v>0</v>
      </c>
      <c r="M31" s="1179">
        <f>SUM(M13:M29)</f>
        <v>0</v>
      </c>
      <c r="N31" s="1179">
        <f>SUM(N13:N29)</f>
        <v>0</v>
      </c>
      <c r="O31" s="1180">
        <f>SUM(O12:O29)</f>
        <v>0</v>
      </c>
      <c r="Q31" s="915"/>
      <c r="R31" s="143"/>
    </row>
    <row r="32" spans="1:18" ht="15">
      <c r="A32" s="2176"/>
      <c r="B32" s="2177"/>
      <c r="C32" s="1914"/>
      <c r="D32" s="1914"/>
      <c r="E32" s="1914"/>
      <c r="F32" s="1914"/>
      <c r="G32" s="1914"/>
      <c r="H32" s="1914"/>
      <c r="I32" s="1914"/>
      <c r="J32" s="1914"/>
      <c r="K32" s="1914"/>
      <c r="L32" s="1914"/>
      <c r="M32" s="1914"/>
      <c r="N32" s="1914"/>
      <c r="O32" s="1915"/>
      <c r="R32" s="143"/>
    </row>
    <row r="33" spans="1:18" ht="15">
      <c r="A33" s="1913"/>
      <c r="B33" s="1914"/>
      <c r="C33" s="1914"/>
      <c r="D33" s="1914"/>
      <c r="E33" s="1914"/>
      <c r="F33" s="1914"/>
      <c r="G33" s="1914"/>
      <c r="H33" s="1914"/>
      <c r="I33" s="1914"/>
      <c r="J33" s="1914"/>
      <c r="K33" s="1914"/>
      <c r="L33" s="1914"/>
      <c r="M33" s="1914"/>
      <c r="N33" s="1914"/>
      <c r="O33" s="1915"/>
      <c r="R33" s="143"/>
    </row>
    <row r="34" spans="1:18" ht="15">
      <c r="A34" s="1741">
        <f>+'1100.2'!A37+1</f>
        <v>20</v>
      </c>
      <c r="B34" s="1742"/>
      <c r="C34" s="1742"/>
      <c r="D34" s="1742"/>
      <c r="E34" s="1742"/>
      <c r="F34" s="1742"/>
      <c r="G34" s="1742"/>
      <c r="H34" s="1742"/>
      <c r="I34" s="1742"/>
      <c r="J34" s="1742"/>
      <c r="K34" s="1742"/>
      <c r="L34" s="1742"/>
      <c r="M34" s="1742"/>
      <c r="N34" s="1742"/>
      <c r="O34" s="1743"/>
      <c r="R34" s="143"/>
    </row>
    <row r="35" spans="17:18" ht="15">
      <c r="Q35" s="936" t="s">
        <v>2459</v>
      </c>
      <c r="R35" s="160" t="s">
        <v>2456</v>
      </c>
    </row>
    <row r="36" spans="17:18" ht="15">
      <c r="Q36" s="914" t="s">
        <v>682</v>
      </c>
      <c r="R36" s="384" t="s">
        <v>1460</v>
      </c>
    </row>
    <row r="37" spans="17:18" ht="15">
      <c r="Q37" s="914" t="s">
        <v>402</v>
      </c>
      <c r="R37" s="384" t="s">
        <v>1397</v>
      </c>
    </row>
    <row r="38" spans="17:18" ht="30">
      <c r="Q38" s="914" t="s">
        <v>400</v>
      </c>
      <c r="R38" s="695" t="s">
        <v>1616</v>
      </c>
    </row>
    <row r="39" spans="17:18" ht="15">
      <c r="Q39" s="914" t="s">
        <v>401</v>
      </c>
      <c r="R39" s="384" t="s">
        <v>1396</v>
      </c>
    </row>
    <row r="40" spans="17:18" ht="15">
      <c r="Q40" s="914" t="s">
        <v>2460</v>
      </c>
      <c r="R40" s="384" t="s">
        <v>2457</v>
      </c>
    </row>
    <row r="41" spans="17:18" ht="15">
      <c r="Q41" s="914" t="s">
        <v>398</v>
      </c>
      <c r="R41" s="384" t="s">
        <v>1460</v>
      </c>
    </row>
    <row r="42" spans="17:18" ht="15">
      <c r="Q42" s="914" t="s">
        <v>402</v>
      </c>
      <c r="R42" s="384" t="s">
        <v>1398</v>
      </c>
    </row>
    <row r="43" spans="17:18" ht="30">
      <c r="Q43" s="914" t="s">
        <v>400</v>
      </c>
      <c r="R43" s="695" t="s">
        <v>1616</v>
      </c>
    </row>
    <row r="44" spans="17:18" ht="15">
      <c r="Q44" s="914" t="s">
        <v>399</v>
      </c>
      <c r="R44" s="384" t="s">
        <v>1396</v>
      </c>
    </row>
    <row r="45" spans="1:18" ht="15">
      <c r="A45" s="1914"/>
      <c r="B45" s="1914"/>
      <c r="C45" s="1914"/>
      <c r="D45" s="1914"/>
      <c r="E45" s="1914"/>
      <c r="F45" s="1914"/>
      <c r="G45" s="1914"/>
      <c r="H45" s="1914"/>
      <c r="I45" s="1914"/>
      <c r="J45" s="1914"/>
      <c r="K45" s="1914"/>
      <c r="L45" s="1914"/>
      <c r="M45" s="1914"/>
      <c r="N45" s="1914"/>
      <c r="O45" s="1914"/>
      <c r="Q45" s="914" t="s">
        <v>53</v>
      </c>
      <c r="R45" s="384" t="s">
        <v>53</v>
      </c>
    </row>
    <row r="46" spans="1:18" ht="15">
      <c r="A46" s="1914"/>
      <c r="B46" s="1914"/>
      <c r="C46" s="1914"/>
      <c r="D46" s="1914"/>
      <c r="E46" s="1914"/>
      <c r="F46" s="1914"/>
      <c r="G46" s="1914"/>
      <c r="H46" s="1914"/>
      <c r="I46" s="1914"/>
      <c r="J46" s="1914"/>
      <c r="K46" s="1914"/>
      <c r="L46" s="1914"/>
      <c r="M46" s="1914"/>
      <c r="N46" s="1914"/>
      <c r="O46" s="1914"/>
      <c r="Q46" s="1005" t="s">
        <v>2461</v>
      </c>
      <c r="R46" s="625" t="s">
        <v>2458</v>
      </c>
    </row>
    <row r="47" spans="1:15" ht="15">
      <c r="A47" s="1914"/>
      <c r="B47" s="1914"/>
      <c r="C47" s="1914"/>
      <c r="D47" s="1914"/>
      <c r="E47" s="1914"/>
      <c r="F47" s="1914"/>
      <c r="G47" s="1914"/>
      <c r="H47" s="1914"/>
      <c r="I47" s="1914"/>
      <c r="J47" s="1914"/>
      <c r="K47" s="1914"/>
      <c r="L47" s="1914"/>
      <c r="M47" s="1914"/>
      <c r="N47" s="1914"/>
      <c r="O47" s="1914"/>
    </row>
    <row r="48" spans="1:15" ht="15">
      <c r="A48" s="2173"/>
      <c r="B48" s="2173"/>
      <c r="C48" s="2173"/>
      <c r="D48" s="2173"/>
      <c r="E48" s="2173"/>
      <c r="F48" s="2173"/>
      <c r="G48" s="2173"/>
      <c r="H48" s="2173"/>
      <c r="I48" s="2173"/>
      <c r="J48" s="2173"/>
      <c r="K48" s="2173"/>
      <c r="L48" s="2173"/>
      <c r="M48" s="2173"/>
      <c r="N48" s="2173"/>
      <c r="O48" s="2173"/>
    </row>
  </sheetData>
  <sheetProtection algorithmName="SHA-512" hashValue="jTdKV/gnyGwXCH6B+fyNFdWGeedsGC3vyfdbU0zAHbb11QgWfr4nQ6LC3hpjlmmjf3a90mej+UtHY/tcrTT6cg==" saltValue="CnHxIdHraUKt1PzKiW+gjA==" spinCount="100000" sheet="1" objects="1" scenarios="1"/>
  <mergeCells count="36">
    <mergeCell ref="A34:O34"/>
    <mergeCell ref="A45:O47"/>
    <mergeCell ref="A48:O48"/>
    <mergeCell ref="K8:N8"/>
    <mergeCell ref="K9:K10"/>
    <mergeCell ref="L9:L10"/>
    <mergeCell ref="M9:M10"/>
    <mergeCell ref="N9:N10"/>
    <mergeCell ref="A20:B20"/>
    <mergeCell ref="A23:B23"/>
    <mergeCell ref="A26:O26"/>
    <mergeCell ref="A28:O28"/>
    <mergeCell ref="A30:O30"/>
    <mergeCell ref="A32:O33"/>
    <mergeCell ref="H9:H10"/>
    <mergeCell ref="I9:I10"/>
    <mergeCell ref="J9:J10"/>
    <mergeCell ref="A11:B11"/>
    <mergeCell ref="A12:B12"/>
    <mergeCell ref="A17:B17"/>
    <mergeCell ref="A7:O7"/>
    <mergeCell ref="A8:B10"/>
    <mergeCell ref="C8:F8"/>
    <mergeCell ref="G8:J8"/>
    <mergeCell ref="O8:O10"/>
    <mergeCell ref="C9:C10"/>
    <mergeCell ref="D9:D10"/>
    <mergeCell ref="E9:E10"/>
    <mergeCell ref="F9:F10"/>
    <mergeCell ref="G9:G10"/>
    <mergeCell ref="A6:O6"/>
    <mergeCell ref="A1:I1"/>
    <mergeCell ref="A2:O2"/>
    <mergeCell ref="A3:O3"/>
    <mergeCell ref="A4:O4"/>
    <mergeCell ref="A5:O5"/>
  </mergeCells>
  <hyperlinks>
    <hyperlink ref="O31" location="_P100118801" tooltip="Bilan / Blance sheet" display="_P100118801"/>
  </hyperlinks>
  <printOptions horizontalCentered="1"/>
  <pageMargins left="0.393700787401575" right="0.196850393700787" top="0.590551181102362" bottom="0.590551181102362" header="0.31496062992126" footer="0.31496062992126"/>
  <pageSetup orientation="landscape" scale="59" r:id="rId2"/>
  <colBreaks count="1" manualBreakCount="1">
    <brk id="15" max="1048575" man="1"/>
  </colBreaks>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63">
    <tabColor theme="6" tint="0.399980008602142"/>
  </sheetPr>
  <dimension ref="A1:F46"/>
  <sheetViews>
    <sheetView zoomScale="90" zoomScaleNormal="90" workbookViewId="0" topLeftCell="A25">
      <selection pane="topLeft" activeCell="C51" sqref="C51"/>
    </sheetView>
  </sheetViews>
  <sheetFormatPr defaultColWidth="0" defaultRowHeight="15" outlineLevelCol="2"/>
  <cols>
    <col min="1" max="1" width="54.7142857142857" style="915" customWidth="1"/>
    <col min="2" max="2" width="11" style="915" customWidth="1"/>
    <col min="3" max="3" width="19.2857142857143" style="915" customWidth="1"/>
    <col min="4" max="4" width="1.42857142857143" style="915" customWidth="1"/>
    <col min="5" max="6" width="12.7142857142857" style="915" hidden="1" customWidth="1" outlineLevel="2"/>
    <col min="7" max="7" width="0" style="915" hidden="1" customWidth="1" collapsed="1"/>
    <col min="8" max="16384" width="11.4285714285714" style="915" hidden="1"/>
  </cols>
  <sheetData>
    <row r="1" spans="1:6" ht="24" customHeight="1">
      <c r="A1" s="945" t="str">
        <f>Identification!A14</f>
        <v>SOCIÉTÉ À CHARTE QUÉBÉCOISE</v>
      </c>
      <c r="B1" s="937"/>
      <c r="C1" s="218" t="str">
        <f>Identification!A15</f>
        <v>ÉTAT ANNUEL</v>
      </c>
      <c r="F1" s="915" t="s">
        <v>2169</v>
      </c>
    </row>
    <row r="2" spans="1:3" ht="15">
      <c r="A2" s="2146" t="str">
        <f>IF(Langue=0,"ANNEXE "&amp;'T des M - T of C'!A17,"SCHEDULE "&amp;'T des M - T of C'!A17)</f>
        <v>ANNEXE 1180</v>
      </c>
      <c r="B2" s="2147"/>
      <c r="C2" s="2148"/>
    </row>
    <row r="3" spans="1:3" ht="22.5" customHeight="1">
      <c r="A3" s="1901">
        <f>'300'!$A$3</f>
        <v>0</v>
      </c>
      <c r="B3" s="1902"/>
      <c r="C3" s="1903"/>
    </row>
    <row r="4" spans="1:3" ht="22.5" customHeight="1">
      <c r="A4" s="1764" t="str">
        <f>UPPER('T des M - T of C'!B17)</f>
        <v>AUTRES PLACEMENTS</v>
      </c>
      <c r="B4" s="1765"/>
      <c r="C4" s="1766"/>
    </row>
    <row r="5" spans="1:3" ht="22.5" customHeight="1">
      <c r="A5" s="2188" t="str">
        <f>IF(Langue=0,"au "&amp;Identification!J19,"As at "&amp;Identification!J19)</f>
        <v>au </v>
      </c>
      <c r="B5" s="2189"/>
      <c r="C5" s="2190"/>
    </row>
    <row r="6" spans="1:6" ht="15">
      <c r="A6" s="2124" t="str">
        <f>IF(Langue=0,E6,F6)</f>
        <v>(000$)</v>
      </c>
      <c r="B6" s="2125"/>
      <c r="C6" s="2126"/>
      <c r="E6" s="915" t="s">
        <v>325</v>
      </c>
      <c r="F6" s="143" t="s">
        <v>970</v>
      </c>
    </row>
    <row r="7" spans="1:6" ht="11.25" customHeight="1">
      <c r="A7" s="2185"/>
      <c r="B7" s="2186"/>
      <c r="C7" s="2187"/>
      <c r="F7" s="143"/>
    </row>
    <row r="8" spans="1:6" ht="15">
      <c r="A8" s="1904" t="str">
        <f>IF(Langue=0,E8,F8)</f>
        <v>DESCRIPTION</v>
      </c>
      <c r="B8" s="1905"/>
      <c r="C8" s="2180" t="str">
        <f>IF(Langue=0,E9,F9)</f>
        <v>Montant</v>
      </c>
      <c r="E8" s="915" t="s">
        <v>397</v>
      </c>
      <c r="F8" s="143" t="s">
        <v>397</v>
      </c>
    </row>
    <row r="9" spans="1:6" ht="37.5" customHeight="1">
      <c r="A9" s="2178"/>
      <c r="B9" s="2179"/>
      <c r="C9" s="2181"/>
      <c r="E9" s="915" t="s">
        <v>205</v>
      </c>
      <c r="F9" s="143" t="s">
        <v>1196</v>
      </c>
    </row>
    <row r="10" spans="1:6" ht="15" customHeight="1">
      <c r="A10" s="2182" t="s">
        <v>377</v>
      </c>
      <c r="B10" s="2183"/>
      <c r="C10" s="522" t="s">
        <v>376</v>
      </c>
      <c r="F10" s="143"/>
    </row>
    <row r="11" spans="1:3" ht="15" customHeight="1">
      <c r="A11" s="1181"/>
      <c r="B11" s="365" t="s">
        <v>385</v>
      </c>
      <c r="C11" s="1182"/>
    </row>
    <row r="12" spans="1:3" ht="15" customHeight="1">
      <c r="A12" s="1181"/>
      <c r="B12" s="365" t="s">
        <v>194</v>
      </c>
      <c r="C12" s="1182"/>
    </row>
    <row r="13" spans="1:3" ht="15" customHeight="1">
      <c r="A13" s="1181"/>
      <c r="B13" s="365" t="s">
        <v>195</v>
      </c>
      <c r="C13" s="1182"/>
    </row>
    <row r="14" spans="1:3" ht="15" customHeight="1">
      <c r="A14" s="1181"/>
      <c r="B14" s="365" t="s">
        <v>200</v>
      </c>
      <c r="C14" s="1182"/>
    </row>
    <row r="15" spans="1:6" ht="15" customHeight="1">
      <c r="A15" s="1181"/>
      <c r="B15" s="365" t="s">
        <v>347</v>
      </c>
      <c r="C15" s="1182"/>
      <c r="F15" s="915" t="s">
        <v>324</v>
      </c>
    </row>
    <row r="16" spans="1:3" ht="15" customHeight="1">
      <c r="A16" s="1181"/>
      <c r="B16" s="365" t="s">
        <v>181</v>
      </c>
      <c r="C16" s="1182"/>
    </row>
    <row r="17" spans="1:3" ht="15" customHeight="1">
      <c r="A17" s="1181"/>
      <c r="B17" s="365" t="s">
        <v>188</v>
      </c>
      <c r="C17" s="1182"/>
    </row>
    <row r="18" spans="1:3" ht="15" customHeight="1">
      <c r="A18" s="1181"/>
      <c r="B18" s="365" t="s">
        <v>191</v>
      </c>
      <c r="C18" s="1182"/>
    </row>
    <row r="19" spans="1:3" ht="15" customHeight="1">
      <c r="A19" s="1181"/>
      <c r="B19" s="365" t="s">
        <v>396</v>
      </c>
      <c r="C19" s="1182"/>
    </row>
    <row r="20" spans="1:3" ht="15" customHeight="1">
      <c r="A20" s="1181"/>
      <c r="B20" s="1068">
        <v>100</v>
      </c>
      <c r="C20" s="1182"/>
    </row>
    <row r="21" spans="1:3" ht="15" customHeight="1">
      <c r="A21" s="1181"/>
      <c r="B21" s="1068">
        <v>110</v>
      </c>
      <c r="C21" s="1182"/>
    </row>
    <row r="22" spans="1:3" ht="15" customHeight="1">
      <c r="A22" s="1181"/>
      <c r="B22" s="1068">
        <v>120</v>
      </c>
      <c r="C22" s="1182"/>
    </row>
    <row r="23" spans="1:3" ht="15" customHeight="1">
      <c r="A23" s="1181"/>
      <c r="B23" s="1068">
        <v>130</v>
      </c>
      <c r="C23" s="1182"/>
    </row>
    <row r="24" spans="1:3" ht="15" customHeight="1">
      <c r="A24" s="1181"/>
      <c r="B24" s="1068">
        <v>140</v>
      </c>
      <c r="C24" s="1182"/>
    </row>
    <row r="25" spans="1:3" ht="15" customHeight="1">
      <c r="A25" s="1181"/>
      <c r="B25" s="1068">
        <v>150</v>
      </c>
      <c r="C25" s="1182"/>
    </row>
    <row r="26" spans="1:3" ht="15" customHeight="1">
      <c r="A26" s="1181"/>
      <c r="B26" s="1068">
        <v>160</v>
      </c>
      <c r="C26" s="1182"/>
    </row>
    <row r="27" spans="1:3" ht="15" customHeight="1">
      <c r="A27" s="1181"/>
      <c r="B27" s="1068">
        <v>170</v>
      </c>
      <c r="C27" s="1182"/>
    </row>
    <row r="28" spans="1:3" ht="15" customHeight="1">
      <c r="A28" s="1181"/>
      <c r="B28" s="1068">
        <v>180</v>
      </c>
      <c r="C28" s="1182"/>
    </row>
    <row r="29" spans="1:3" ht="15" customHeight="1">
      <c r="A29" s="1181"/>
      <c r="B29" s="1068">
        <v>190</v>
      </c>
      <c r="C29" s="1182"/>
    </row>
    <row r="30" spans="1:3" ht="15" customHeight="1">
      <c r="A30" s="1181"/>
      <c r="B30" s="1068">
        <v>200</v>
      </c>
      <c r="C30" s="1182"/>
    </row>
    <row r="31" spans="1:3" ht="15" customHeight="1">
      <c r="A31" s="1181"/>
      <c r="B31" s="1068">
        <v>210</v>
      </c>
      <c r="C31" s="1182"/>
    </row>
    <row r="32" spans="1:3" ht="15" customHeight="1">
      <c r="A32" s="1181"/>
      <c r="B32" s="1068">
        <v>220</v>
      </c>
      <c r="C32" s="1182"/>
    </row>
    <row r="33" spans="1:3" ht="15" customHeight="1">
      <c r="A33" s="1181"/>
      <c r="B33" s="1068">
        <v>230</v>
      </c>
      <c r="C33" s="1182"/>
    </row>
    <row r="34" spans="1:3" ht="15" customHeight="1">
      <c r="A34" s="1181"/>
      <c r="B34" s="1068">
        <v>240</v>
      </c>
      <c r="C34" s="1182"/>
    </row>
    <row r="35" spans="1:3" ht="15" customHeight="1">
      <c r="A35" s="1181"/>
      <c r="B35" s="1068">
        <v>250</v>
      </c>
      <c r="C35" s="1182"/>
    </row>
    <row r="36" spans="1:3" ht="15" customHeight="1">
      <c r="A36" s="1181"/>
      <c r="B36" s="1068">
        <v>260</v>
      </c>
      <c r="C36" s="1182"/>
    </row>
    <row r="37" spans="1:3" ht="15" customHeight="1">
      <c r="A37" s="1181"/>
      <c r="B37" s="1068">
        <v>270</v>
      </c>
      <c r="C37" s="1182"/>
    </row>
    <row r="38" spans="1:3" ht="15" customHeight="1">
      <c r="A38" s="1181"/>
      <c r="B38" s="1068">
        <v>280</v>
      </c>
      <c r="C38" s="1182"/>
    </row>
    <row r="39" spans="1:3" ht="15">
      <c r="A39" s="1183"/>
      <c r="B39" s="1068">
        <v>290</v>
      </c>
      <c r="C39" s="1182"/>
    </row>
    <row r="40" spans="1:3" ht="22.5" customHeight="1">
      <c r="A40" s="1032" t="s">
        <v>80</v>
      </c>
      <c r="B40" s="1027">
        <v>299</v>
      </c>
      <c r="C40" s="1180">
        <f>SUM(C11:C39)</f>
        <v>0</v>
      </c>
    </row>
    <row r="41" spans="1:3" ht="15">
      <c r="A41" s="1759"/>
      <c r="B41" s="1760"/>
      <c r="C41" s="1696"/>
    </row>
    <row r="42" spans="1:3" ht="15">
      <c r="A42" s="1694"/>
      <c r="B42" s="1695"/>
      <c r="C42" s="1696"/>
    </row>
    <row r="43" spans="1:3" ht="15">
      <c r="A43" s="1694"/>
      <c r="B43" s="1695"/>
      <c r="C43" s="1696"/>
    </row>
    <row r="44" spans="1:3" ht="15">
      <c r="A44" s="1694"/>
      <c r="B44" s="1695"/>
      <c r="C44" s="1696"/>
    </row>
    <row r="45" spans="1:3" ht="15">
      <c r="A45" s="1694"/>
      <c r="B45" s="1695"/>
      <c r="C45" s="1696"/>
    </row>
    <row r="46" spans="1:3" ht="15">
      <c r="A46" s="2184">
        <f>+'1100.4'!A34:O34+1</f>
        <v>21</v>
      </c>
      <c r="B46" s="1742"/>
      <c r="C46" s="1743"/>
    </row>
    <row r="48" ht="10.5" customHeight="1"/>
    <row r="50" ht="7.5" customHeight="1"/>
  </sheetData>
  <sheetProtection algorithmName="SHA-512" hashValue="mSXRQ0olccLaIaUKfoloY9e9PSuM8zTTfh7emCv4CDGN0jtll7UMV1DLIGokvFf8MaPoJCBIL0VJN7ulsS2dQw==" saltValue="PDLpv1wzkX93WNy/BLF5GA==" spinCount="100000" sheet="1" objects="1" scenarios="1"/>
  <mergeCells count="11">
    <mergeCell ref="A7:C7"/>
    <mergeCell ref="A2:C2"/>
    <mergeCell ref="A3:C3"/>
    <mergeCell ref="A4:C4"/>
    <mergeCell ref="A5:C5"/>
    <mergeCell ref="A6:C6"/>
    <mergeCell ref="A8:B9"/>
    <mergeCell ref="C8:C9"/>
    <mergeCell ref="A10:B10"/>
    <mergeCell ref="A41:C45"/>
    <mergeCell ref="A46:C46"/>
  </mergeCells>
  <conditionalFormatting sqref="A4:B4">
    <cfRule type="expression" priority="2" dxfId="132">
      <formula>'\Coopératives\[Formulaire COOP_ 2015_VF_1.1.1.xlsx]Feuil1'!#REF!=0</formula>
    </cfRule>
  </conditionalFormatting>
  <conditionalFormatting sqref="A6:B6">
    <cfRule type="expression" priority="1" dxfId="132">
      <formula>'\Coopératives\[Formulaire COOP_ 2015_VF_1.1.1.xlsx]Feuil1'!#REF!=0</formula>
    </cfRule>
  </conditionalFormatting>
  <hyperlinks>
    <hyperlink ref="C40" location="_P100118001" tooltip="Annexe\Schedule 100" display="_P100118001"/>
  </hyperlinks>
  <printOptions horizontalCentered="1"/>
  <pageMargins left="0.393700787401575" right="0.393700787401575" top="1.11555118110236" bottom="0.590551181102362" header="0.31496062992126" footer="0.31496062992126"/>
  <pageSetup orientation="portrait" scale="76" r:id="rId2"/>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22">
    <tabColor theme="6" tint="0.399980008602142"/>
  </sheetPr>
  <dimension ref="A1:J45"/>
  <sheetViews>
    <sheetView zoomScale="90" zoomScaleNormal="90" workbookViewId="0" topLeftCell="A1">
      <selection pane="topLeft" activeCell="A22" sqref="A22:G44"/>
    </sheetView>
  </sheetViews>
  <sheetFormatPr defaultColWidth="0" defaultRowHeight="15" outlineLevelCol="1"/>
  <cols>
    <col min="1" max="1" width="6.42857142857143" style="915" customWidth="1"/>
    <col min="2" max="2" width="36" style="915" customWidth="1"/>
    <col min="3" max="7" width="19.2857142857143" style="915" customWidth="1"/>
    <col min="8" max="8" width="1.42857142857143" style="915" customWidth="1"/>
    <col min="9" max="9" width="48.2857142857143" style="915" hidden="1" customWidth="1" outlineLevel="1"/>
    <col min="10" max="10" width="45.8571428571429" style="915" hidden="1" customWidth="1" outlineLevel="1"/>
    <col min="11" max="11" width="0" style="915" hidden="1" customWidth="1" collapsed="1"/>
    <col min="12" max="16384" width="11.4285714285714" style="915" hidden="1"/>
  </cols>
  <sheetData>
    <row r="1" spans="1:10" s="933" customFormat="1" ht="24" customHeight="1">
      <c r="A1" s="2191" t="str">
        <f>Identification!A14</f>
        <v>SOCIÉTÉ À CHARTE QUÉBÉCOISE</v>
      </c>
      <c r="B1" s="2192"/>
      <c r="C1" s="2192"/>
      <c r="D1" s="2192"/>
      <c r="E1" s="2192"/>
      <c r="F1" s="937"/>
      <c r="G1" s="553" t="str">
        <f>Identification!A15</f>
        <v>ÉTAT ANNUEL</v>
      </c>
      <c r="I1" s="915"/>
      <c r="J1" s="915"/>
    </row>
    <row r="2" spans="1:7" ht="15">
      <c r="A2" s="2146" t="str">
        <f>IF(Langue=0,"ANNEXE "&amp;'T des M - T of C'!A18,"SCHEDULE "&amp;'T des M - T of C'!A18)</f>
        <v>ANNEXE 1190</v>
      </c>
      <c r="B2" s="2147"/>
      <c r="C2" s="2147"/>
      <c r="D2" s="2147"/>
      <c r="E2" s="2147"/>
      <c r="F2" s="2147"/>
      <c r="G2" s="2148"/>
    </row>
    <row r="3" spans="1:7" ht="22.5" customHeight="1">
      <c r="A3" s="1901">
        <f>'300'!$A$3</f>
        <v>0</v>
      </c>
      <c r="B3" s="1902"/>
      <c r="C3" s="1902"/>
      <c r="D3" s="1902"/>
      <c r="E3" s="1902"/>
      <c r="F3" s="1902"/>
      <c r="G3" s="1903"/>
    </row>
    <row r="4" spans="1:7" ht="22.5" customHeight="1">
      <c r="A4" s="1764" t="str">
        <f>UPPER('T des M - T of C'!B18)</f>
        <v>VALEURS MOBILIÈRES - CONVENTIONS DE REVENTE ET ACCORDS DE RACHAT</v>
      </c>
      <c r="B4" s="1765"/>
      <c r="C4" s="1765"/>
      <c r="D4" s="1765"/>
      <c r="E4" s="1765"/>
      <c r="F4" s="1765"/>
      <c r="G4" s="1766"/>
    </row>
    <row r="5" spans="1:7" ht="22.5" customHeight="1">
      <c r="A5" s="1907" t="str">
        <f>IF(Langue=0,"au "&amp;Identification!J19,"As at "&amp;Identification!J19)</f>
        <v>au </v>
      </c>
      <c r="B5" s="1908"/>
      <c r="C5" s="1908"/>
      <c r="D5" s="1908"/>
      <c r="E5" s="1908"/>
      <c r="F5" s="1908"/>
      <c r="G5" s="1909"/>
    </row>
    <row r="6" spans="1:10" ht="15">
      <c r="A6" s="2143" t="str">
        <f>IF(Langue=0,I6,J6)</f>
        <v>(000$)</v>
      </c>
      <c r="B6" s="2144"/>
      <c r="C6" s="2144"/>
      <c r="D6" s="2144"/>
      <c r="E6" s="2144"/>
      <c r="F6" s="2144"/>
      <c r="G6" s="2145"/>
      <c r="I6" s="915" t="s">
        <v>325</v>
      </c>
      <c r="J6" s="143" t="s">
        <v>970</v>
      </c>
    </row>
    <row r="7" spans="1:10" ht="11.25" customHeight="1">
      <c r="A7" s="2193"/>
      <c r="B7" s="2194"/>
      <c r="C7" s="2194"/>
      <c r="D7" s="2194"/>
      <c r="E7" s="2194"/>
      <c r="F7" s="2194"/>
      <c r="G7" s="2195"/>
      <c r="J7" s="143"/>
    </row>
    <row r="8" spans="1:10" ht="15" customHeight="1">
      <c r="A8" s="2199" t="s">
        <v>397</v>
      </c>
      <c r="B8" s="2200"/>
      <c r="C8" s="2203" t="str">
        <f>IF(Langue=0,I23,J23)</f>
        <v>Solde comptabilisé à l'actif</v>
      </c>
      <c r="D8" s="2203" t="str">
        <f>IF(Langue=0,I24,J24)</f>
        <v>Solde comptabilisé au passif</v>
      </c>
      <c r="E8" s="2205" t="str">
        <f>IF(Langue=0,I25,J25)</f>
        <v>Actifs provenant de tiers</v>
      </c>
      <c r="F8" s="2206"/>
      <c r="G8" s="2207"/>
      <c r="J8" s="143"/>
    </row>
    <row r="9" spans="1:10" ht="52.5" customHeight="1">
      <c r="A9" s="2201"/>
      <c r="B9" s="2202"/>
      <c r="C9" s="2204"/>
      <c r="D9" s="2204"/>
      <c r="E9" s="1009" t="str">
        <f>IF(Langue=0,I26,J26)</f>
        <v>Actifs pouvant être vendus ou réaffectés en garantie</v>
      </c>
      <c r="F9" s="1009" t="str">
        <f>IF(Langue=0,I27,J27)</f>
        <v>Portion non vendue ou réaffectée en garantie</v>
      </c>
      <c r="G9" s="1009" t="str">
        <f>IF(Langue=0,I28,J28)</f>
        <v>Montant net</v>
      </c>
      <c r="J9" s="143"/>
    </row>
    <row r="10" spans="1:10" ht="15">
      <c r="A10" s="1005"/>
      <c r="B10" s="634" t="s">
        <v>377</v>
      </c>
      <c r="C10" s="605" t="s">
        <v>376</v>
      </c>
      <c r="D10" s="605" t="s">
        <v>378</v>
      </c>
      <c r="E10" s="605" t="s">
        <v>379</v>
      </c>
      <c r="F10" s="605" t="s">
        <v>380</v>
      </c>
      <c r="G10" s="605" t="s">
        <v>381</v>
      </c>
      <c r="J10" s="143"/>
    </row>
    <row r="11" spans="1:10" ht="15">
      <c r="A11" s="252" t="s">
        <v>385</v>
      </c>
      <c r="B11" s="351" t="str">
        <f>IF(Langue=0,I11,J11)</f>
        <v>Banque du Canada</v>
      </c>
      <c r="C11" s="1184"/>
      <c r="D11" s="1184"/>
      <c r="E11" s="1184"/>
      <c r="F11" s="1184"/>
      <c r="G11" s="1185">
        <f>+E11-F11</f>
        <v>0</v>
      </c>
      <c r="I11" s="915" t="s">
        <v>541</v>
      </c>
      <c r="J11" s="143" t="s">
        <v>1400</v>
      </c>
    </row>
    <row r="12" spans="1:10" ht="15" customHeight="1">
      <c r="A12" s="252" t="s">
        <v>194</v>
      </c>
      <c r="B12" s="351" t="str">
        <f>IF(Langue=0,I12,J12)</f>
        <v>Institutions financières canadiennes</v>
      </c>
      <c r="C12" s="1184"/>
      <c r="D12" s="1184"/>
      <c r="E12" s="1184"/>
      <c r="F12" s="1184"/>
      <c r="G12" s="1185">
        <f t="shared" si="0" ref="G12:G20">+E12-F12</f>
        <v>0</v>
      </c>
      <c r="I12" s="915" t="s">
        <v>542</v>
      </c>
      <c r="J12" s="143" t="s">
        <v>1401</v>
      </c>
    </row>
    <row r="13" spans="1:10" ht="15" customHeight="1">
      <c r="A13" s="252" t="s">
        <v>195</v>
      </c>
      <c r="B13" s="351" t="str">
        <f>IF(Langue=0,I13,J13)</f>
        <v>Institutions financières étrangères</v>
      </c>
      <c r="C13" s="1184"/>
      <c r="D13" s="1184"/>
      <c r="E13" s="1184"/>
      <c r="F13" s="1184"/>
      <c r="G13" s="1185">
        <f t="shared" si="0"/>
        <v>0</v>
      </c>
      <c r="I13" s="915" t="s">
        <v>543</v>
      </c>
      <c r="J13" s="143" t="s">
        <v>1404</v>
      </c>
    </row>
    <row r="14" spans="1:10" ht="15" customHeight="1">
      <c r="A14" s="252" t="s">
        <v>200</v>
      </c>
      <c r="B14" s="351" t="str">
        <f>IF(Langue=0,I14,J14)</f>
        <v>Gouvernements fédéral et provinciaux</v>
      </c>
      <c r="C14" s="1184"/>
      <c r="D14" s="1184"/>
      <c r="E14" s="1184"/>
      <c r="F14" s="1184"/>
      <c r="G14" s="1185">
        <f t="shared" si="0"/>
        <v>0</v>
      </c>
      <c r="I14" s="915" t="s">
        <v>544</v>
      </c>
      <c r="J14" s="143" t="s">
        <v>1402</v>
      </c>
    </row>
    <row r="15" spans="1:10" ht="15" customHeight="1">
      <c r="A15" s="252" t="s">
        <v>347</v>
      </c>
      <c r="B15" s="351" t="str">
        <f>IF(Langue=0,I15,J15)</f>
        <v>Gouvernements étrangers</v>
      </c>
      <c r="C15" s="1184"/>
      <c r="D15" s="1184"/>
      <c r="E15" s="1184"/>
      <c r="F15" s="1184"/>
      <c r="G15" s="1185">
        <f t="shared" si="0"/>
        <v>0</v>
      </c>
      <c r="I15" s="915" t="s">
        <v>545</v>
      </c>
      <c r="J15" s="143" t="s">
        <v>1403</v>
      </c>
    </row>
    <row r="16" spans="1:10" ht="15">
      <c r="A16" s="461" t="s">
        <v>181</v>
      </c>
      <c r="B16" s="1186"/>
      <c r="C16" s="1184"/>
      <c r="D16" s="1184"/>
      <c r="E16" s="1184"/>
      <c r="F16" s="1184"/>
      <c r="G16" s="1185">
        <f t="shared" si="0"/>
        <v>0</v>
      </c>
      <c r="J16" s="143"/>
    </row>
    <row r="17" spans="1:10" ht="15">
      <c r="A17" s="461" t="s">
        <v>188</v>
      </c>
      <c r="B17" s="1186"/>
      <c r="C17" s="1184"/>
      <c r="D17" s="1184"/>
      <c r="E17" s="1184"/>
      <c r="F17" s="1184"/>
      <c r="G17" s="1185">
        <f t="shared" si="0"/>
        <v>0</v>
      </c>
      <c r="J17" s="143"/>
    </row>
    <row r="18" spans="1:10" ht="15">
      <c r="A18" s="461" t="s">
        <v>191</v>
      </c>
      <c r="B18" s="1186"/>
      <c r="C18" s="1184"/>
      <c r="D18" s="1184"/>
      <c r="E18" s="1184"/>
      <c r="F18" s="1184"/>
      <c r="G18" s="1185">
        <f t="shared" si="0"/>
        <v>0</v>
      </c>
      <c r="J18" s="143"/>
    </row>
    <row r="19" spans="1:10" ht="15">
      <c r="A19" s="461" t="s">
        <v>396</v>
      </c>
      <c r="B19" s="1186"/>
      <c r="C19" s="1184"/>
      <c r="D19" s="1184"/>
      <c r="E19" s="1184"/>
      <c r="F19" s="1184"/>
      <c r="G19" s="1185">
        <f t="shared" si="0"/>
        <v>0</v>
      </c>
      <c r="J19" s="143"/>
    </row>
    <row r="20" spans="1:10" ht="15">
      <c r="A20" s="461">
        <v>100</v>
      </c>
      <c r="B20" s="1187"/>
      <c r="C20" s="1184"/>
      <c r="D20" s="1184"/>
      <c r="E20" s="1184"/>
      <c r="F20" s="1184"/>
      <c r="G20" s="1185">
        <f t="shared" si="0"/>
        <v>0</v>
      </c>
      <c r="J20" s="143"/>
    </row>
    <row r="21" spans="1:10" s="925" customFormat="1" ht="22.5" customHeight="1">
      <c r="A21" s="257">
        <v>199</v>
      </c>
      <c r="B21" s="635" t="s">
        <v>80</v>
      </c>
      <c r="C21" s="1450">
        <f>SUM(C11:C20)</f>
        <v>0</v>
      </c>
      <c r="D21" s="1188">
        <f>SUM(D11:D20)</f>
        <v>0</v>
      </c>
      <c r="E21" s="1189">
        <f>SUM(E11:E20)</f>
        <v>0</v>
      </c>
      <c r="F21" s="1189">
        <f>SUM(F11:F20)</f>
        <v>0</v>
      </c>
      <c r="G21" s="1190">
        <f>SUM(G11:G20)</f>
        <v>0</v>
      </c>
      <c r="I21" s="915"/>
      <c r="J21" s="143"/>
    </row>
    <row r="22" spans="1:10" ht="15">
      <c r="A22" s="1759"/>
      <c r="B22" s="1760"/>
      <c r="C22" s="1695"/>
      <c r="D22" s="1695"/>
      <c r="E22" s="1695"/>
      <c r="F22" s="1695"/>
      <c r="G22" s="1696"/>
      <c r="I22" s="936" t="s">
        <v>397</v>
      </c>
      <c r="J22" s="160" t="s">
        <v>397</v>
      </c>
    </row>
    <row r="23" spans="1:10" ht="15">
      <c r="A23" s="1694"/>
      <c r="B23" s="1695"/>
      <c r="C23" s="1695"/>
      <c r="D23" s="1695"/>
      <c r="E23" s="1695"/>
      <c r="F23" s="1695"/>
      <c r="G23" s="1696"/>
      <c r="I23" s="914" t="s">
        <v>536</v>
      </c>
      <c r="J23" s="384" t="s">
        <v>1637</v>
      </c>
    </row>
    <row r="24" spans="1:10" ht="15">
      <c r="A24" s="1694"/>
      <c r="B24" s="1695"/>
      <c r="C24" s="1695"/>
      <c r="D24" s="1695"/>
      <c r="E24" s="1695"/>
      <c r="F24" s="1695"/>
      <c r="G24" s="1696"/>
      <c r="I24" s="914" t="s">
        <v>775</v>
      </c>
      <c r="J24" s="384" t="s">
        <v>1638</v>
      </c>
    </row>
    <row r="25" spans="1:10" ht="15">
      <c r="A25" s="1694"/>
      <c r="B25" s="1695"/>
      <c r="C25" s="1695"/>
      <c r="D25" s="1695"/>
      <c r="E25" s="1695"/>
      <c r="F25" s="1695"/>
      <c r="G25" s="1696"/>
      <c r="I25" s="914" t="s">
        <v>537</v>
      </c>
      <c r="J25" s="384" t="s">
        <v>1639</v>
      </c>
    </row>
    <row r="26" spans="1:10" ht="15">
      <c r="A26" s="1694"/>
      <c r="B26" s="1695"/>
      <c r="C26" s="1695"/>
      <c r="D26" s="1695"/>
      <c r="E26" s="1695"/>
      <c r="F26" s="1695"/>
      <c r="G26" s="1696"/>
      <c r="I26" s="914" t="s">
        <v>538</v>
      </c>
      <c r="J26" s="384" t="s">
        <v>1640</v>
      </c>
    </row>
    <row r="27" spans="1:10" ht="15">
      <c r="A27" s="1694"/>
      <c r="B27" s="1695"/>
      <c r="C27" s="1695"/>
      <c r="D27" s="1695"/>
      <c r="E27" s="1695"/>
      <c r="F27" s="1695"/>
      <c r="G27" s="1696"/>
      <c r="I27" s="914" t="s">
        <v>539</v>
      </c>
      <c r="J27" s="384" t="s">
        <v>1641</v>
      </c>
    </row>
    <row r="28" spans="1:10" ht="15">
      <c r="A28" s="1694"/>
      <c r="B28" s="1695"/>
      <c r="C28" s="1695"/>
      <c r="D28" s="1695"/>
      <c r="E28" s="1695"/>
      <c r="F28" s="1695"/>
      <c r="G28" s="1696"/>
      <c r="I28" s="914" t="s">
        <v>540</v>
      </c>
      <c r="J28" s="384" t="s">
        <v>1399</v>
      </c>
    </row>
    <row r="29" spans="1:10" ht="15">
      <c r="A29" s="1694"/>
      <c r="B29" s="1695"/>
      <c r="C29" s="1695"/>
      <c r="D29" s="1695"/>
      <c r="E29" s="1695"/>
      <c r="F29" s="1695"/>
      <c r="G29" s="1696"/>
      <c r="I29" s="1005"/>
      <c r="J29" s="625"/>
    </row>
    <row r="30" spans="1:7" ht="15">
      <c r="A30" s="1694"/>
      <c r="B30" s="1695"/>
      <c r="C30" s="1695"/>
      <c r="D30" s="1695"/>
      <c r="E30" s="1695"/>
      <c r="F30" s="1695"/>
      <c r="G30" s="1696"/>
    </row>
    <row r="31" spans="1:7" ht="15">
      <c r="A31" s="1694"/>
      <c r="B31" s="1695"/>
      <c r="C31" s="1695"/>
      <c r="D31" s="1695"/>
      <c r="E31" s="1695"/>
      <c r="F31" s="1695"/>
      <c r="G31" s="1696"/>
    </row>
    <row r="32" spans="1:7" ht="15">
      <c r="A32" s="1694"/>
      <c r="B32" s="1695"/>
      <c r="C32" s="1695"/>
      <c r="D32" s="1695"/>
      <c r="E32" s="1695"/>
      <c r="F32" s="1695"/>
      <c r="G32" s="1696"/>
    </row>
    <row r="33" spans="1:7" ht="15">
      <c r="A33" s="1694"/>
      <c r="B33" s="1695"/>
      <c r="C33" s="1695"/>
      <c r="D33" s="1695"/>
      <c r="E33" s="1695"/>
      <c r="F33" s="1695"/>
      <c r="G33" s="1696"/>
    </row>
    <row r="34" spans="1:7" ht="15">
      <c r="A34" s="1694"/>
      <c r="B34" s="1695"/>
      <c r="C34" s="1695"/>
      <c r="D34" s="1695"/>
      <c r="E34" s="1695"/>
      <c r="F34" s="1695"/>
      <c r="G34" s="1696"/>
    </row>
    <row r="35" spans="1:7" ht="15">
      <c r="A35" s="1694"/>
      <c r="B35" s="1695"/>
      <c r="C35" s="1695"/>
      <c r="D35" s="1695"/>
      <c r="E35" s="1695"/>
      <c r="F35" s="1695"/>
      <c r="G35" s="1696"/>
    </row>
    <row r="36" spans="1:7" ht="15">
      <c r="A36" s="1694"/>
      <c r="B36" s="1695"/>
      <c r="C36" s="1695"/>
      <c r="D36" s="1695"/>
      <c r="E36" s="1695"/>
      <c r="F36" s="1695"/>
      <c r="G36" s="1696"/>
    </row>
    <row r="37" spans="1:7" ht="15">
      <c r="A37" s="1694"/>
      <c r="B37" s="1695"/>
      <c r="C37" s="1695"/>
      <c r="D37" s="1695"/>
      <c r="E37" s="1695"/>
      <c r="F37" s="1695"/>
      <c r="G37" s="1696"/>
    </row>
    <row r="38" spans="1:7" ht="15">
      <c r="A38" s="1694"/>
      <c r="B38" s="1695"/>
      <c r="C38" s="1695"/>
      <c r="D38" s="1695"/>
      <c r="E38" s="1695"/>
      <c r="F38" s="1695"/>
      <c r="G38" s="1696"/>
    </row>
    <row r="39" spans="1:7" ht="15">
      <c r="A39" s="1694"/>
      <c r="B39" s="1695"/>
      <c r="C39" s="1695"/>
      <c r="D39" s="1695"/>
      <c r="E39" s="1695"/>
      <c r="F39" s="1695"/>
      <c r="G39" s="1696"/>
    </row>
    <row r="40" spans="1:7" ht="15">
      <c r="A40" s="1694"/>
      <c r="B40" s="1695"/>
      <c r="C40" s="1695"/>
      <c r="D40" s="1695"/>
      <c r="E40" s="1695"/>
      <c r="F40" s="1695"/>
      <c r="G40" s="1696"/>
    </row>
    <row r="41" spans="1:7" ht="15">
      <c r="A41" s="1694"/>
      <c r="B41" s="1695"/>
      <c r="C41" s="1695"/>
      <c r="D41" s="1695"/>
      <c r="E41" s="1695"/>
      <c r="F41" s="1695"/>
      <c r="G41" s="1696"/>
    </row>
    <row r="42" spans="1:7" ht="15">
      <c r="A42" s="1694"/>
      <c r="B42" s="1695"/>
      <c r="C42" s="1695"/>
      <c r="D42" s="1695"/>
      <c r="E42" s="1695"/>
      <c r="F42" s="1695"/>
      <c r="G42" s="1696"/>
    </row>
    <row r="43" spans="1:7" ht="15">
      <c r="A43" s="1694"/>
      <c r="B43" s="1695"/>
      <c r="C43" s="1695"/>
      <c r="D43" s="1695"/>
      <c r="E43" s="1695"/>
      <c r="F43" s="1695"/>
      <c r="G43" s="1696"/>
    </row>
    <row r="44" spans="1:7" ht="15">
      <c r="A44" s="1694"/>
      <c r="B44" s="1695"/>
      <c r="C44" s="1695"/>
      <c r="D44" s="1695"/>
      <c r="E44" s="1695"/>
      <c r="F44" s="1695"/>
      <c r="G44" s="1696"/>
    </row>
    <row r="45" spans="1:7" ht="15">
      <c r="A45" s="2196">
        <f>+'1180'!A46:C46+1</f>
        <v>22</v>
      </c>
      <c r="B45" s="2197"/>
      <c r="C45" s="2197"/>
      <c r="D45" s="2197"/>
      <c r="E45" s="2197"/>
      <c r="F45" s="2197"/>
      <c r="G45" s="2198"/>
    </row>
  </sheetData>
  <sheetProtection algorithmName="SHA-512" hashValue="BmP7Sl5eQpJZUtkQ1yZuA3IurWZZnwIXKNyrPNU31xgPjyUJLRvGobQQkAoLGyDBs78lOOMjxvS3KfVTeQsfvg==" saltValue="PKrVYHNwV/qmdr5WtZIYwg==" spinCount="100000" sheet="1" objects="1" scenarios="1"/>
  <mergeCells count="13">
    <mergeCell ref="A6:G6"/>
    <mergeCell ref="A7:G7"/>
    <mergeCell ref="A22:G44"/>
    <mergeCell ref="A45:G45"/>
    <mergeCell ref="A8:B9"/>
    <mergeCell ref="C8:C9"/>
    <mergeCell ref="E8:G8"/>
    <mergeCell ref="D8:D9"/>
    <mergeCell ref="A2:G2"/>
    <mergeCell ref="A3:G3"/>
    <mergeCell ref="A4:G4"/>
    <mergeCell ref="A5:G5"/>
    <mergeCell ref="A1:E1"/>
  </mergeCells>
  <hyperlinks>
    <hyperlink ref="C21" location="_P100119002" tooltip="Bilan - Ligne 1190 / Balance Sheet - Line 1190" display="_100_1190_02"/>
    <hyperlink ref="D21" location="_P100231001" tooltip="Bilan - Ligne 2310 / Balance Sheet - Line 2310" display="_P100231001"/>
  </hyperlinks>
  <printOptions horizontalCentered="1"/>
  <pageMargins left="0.393700787401575" right="0.393700787401575" top="1.11555118110236" bottom="0.590551181102362" header="0.31496062992126" footer="0.31496062992126"/>
  <pageSetup orientation="portrait" scale="67" r:id="rId2"/>
  <ignoredErrors>
    <ignoredError sqref="A11:A19" numberStoredAsText="1"/>
  </ignoredErrors>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23">
    <tabColor theme="6" tint="0.599929988384247"/>
    <pageSetUpPr fitToPage="1"/>
  </sheetPr>
  <dimension ref="A1:P49"/>
  <sheetViews>
    <sheetView zoomScale="90" zoomScaleNormal="90" zoomScaleSheetLayoutView="80" workbookViewId="0" topLeftCell="A1">
      <selection pane="topLeft" activeCell="K15" sqref="K15"/>
    </sheetView>
  </sheetViews>
  <sheetFormatPr defaultColWidth="0" defaultRowHeight="15" outlineLevelCol="1"/>
  <cols>
    <col min="1" max="1" width="4.71428571428571" style="915" customWidth="1"/>
    <col min="2" max="2" width="41.4285714285714" style="915" customWidth="1"/>
    <col min="3" max="3" width="6" style="915" customWidth="1"/>
    <col min="4" max="9" width="12.7142857142857" style="1433" customWidth="1"/>
    <col min="10" max="10" width="15" style="1433" customWidth="1"/>
    <col min="11" max="11" width="19.2857142857143" style="1433" customWidth="1"/>
    <col min="12" max="12" width="25.2857142857143" style="915" customWidth="1"/>
    <col min="13" max="13" width="4.71428571428571" style="915" hidden="1" customWidth="1"/>
    <col min="14" max="14" width="48.1428571428571" style="915" hidden="1" customWidth="1" outlineLevel="1"/>
    <col min="15" max="15" width="40.2857142857143" style="915" hidden="1" customWidth="1" outlineLevel="1"/>
    <col min="16" max="16" width="8.57142857142857" style="915" hidden="1" customWidth="1" collapsed="1"/>
    <col min="17" max="17" width="0" style="915" hidden="1" customWidth="1"/>
    <col min="18" max="18" width="8.57142857142857" style="915" hidden="1" customWidth="1"/>
    <col min="19" max="16383" width="11.4285714285714" style="915" hidden="1"/>
    <col min="16384" max="16384" width="15.4285714285714" style="915" customWidth="1"/>
  </cols>
  <sheetData>
    <row r="1" spans="1:11" ht="24" customHeight="1">
      <c r="A1" s="1795" t="str">
        <f>Identification!A14</f>
        <v>SOCIÉTÉ À CHARTE QUÉBÉCOISE</v>
      </c>
      <c r="B1" s="1796"/>
      <c r="C1" s="1796"/>
      <c r="D1" s="1796"/>
      <c r="E1" s="1796"/>
      <c r="F1" s="1796"/>
      <c r="G1" s="733"/>
      <c r="H1" s="733"/>
      <c r="I1" s="733"/>
      <c r="J1" s="1436"/>
      <c r="K1" s="554" t="str">
        <f>Identification!A15</f>
        <v>ÉTAT ANNUEL</v>
      </c>
    </row>
    <row r="2" spans="1:11" ht="15">
      <c r="A2" s="2146" t="str">
        <f>IF(Langue=0,"ANNEXE "&amp;'T des M - T of C'!A19,"SCHEDULE "&amp;'T des M - T of C'!A19)</f>
        <v>ANNEXE 1200</v>
      </c>
      <c r="B2" s="2147"/>
      <c r="C2" s="2147"/>
      <c r="D2" s="2147"/>
      <c r="E2" s="2147"/>
      <c r="F2" s="2147"/>
      <c r="G2" s="2147"/>
      <c r="H2" s="2147"/>
      <c r="I2" s="2147"/>
      <c r="J2" s="2147"/>
      <c r="K2" s="2148"/>
    </row>
    <row r="3" spans="1:11" ht="22.5" customHeight="1">
      <c r="A3" s="1901">
        <f>'300'!$A$3</f>
        <v>0</v>
      </c>
      <c r="B3" s="1902"/>
      <c r="C3" s="1902"/>
      <c r="D3" s="1902"/>
      <c r="E3" s="1902"/>
      <c r="F3" s="1902"/>
      <c r="G3" s="1902"/>
      <c r="H3" s="1902"/>
      <c r="I3" s="1902"/>
      <c r="J3" s="1902"/>
      <c r="K3" s="1903"/>
    </row>
    <row r="4" spans="1:12" ht="22.5" customHeight="1">
      <c r="A4" s="1764" t="str">
        <f>UPPER('T des M - T of C'!B19)</f>
        <v>SOMMAIRE DES PRÊTS</v>
      </c>
      <c r="B4" s="1765"/>
      <c r="C4" s="1765"/>
      <c r="D4" s="1765"/>
      <c r="E4" s="1765"/>
      <c r="F4" s="1765"/>
      <c r="G4" s="1765"/>
      <c r="H4" s="1765"/>
      <c r="I4" s="1765"/>
      <c r="J4" s="1765"/>
      <c r="K4" s="1766"/>
      <c r="L4" s="258"/>
    </row>
    <row r="5" spans="1:13" ht="22.5" customHeight="1">
      <c r="A5" s="1907" t="str">
        <f>IF(Langue=0,"au "&amp;Identification!J19,"As at "&amp;Identification!J19)</f>
        <v>au </v>
      </c>
      <c r="B5" s="1908"/>
      <c r="C5" s="1908"/>
      <c r="D5" s="1908"/>
      <c r="E5" s="1908"/>
      <c r="F5" s="1908"/>
      <c r="G5" s="1908"/>
      <c r="H5" s="1908"/>
      <c r="I5" s="1908"/>
      <c r="J5" s="1908"/>
      <c r="K5" s="1909"/>
      <c r="L5" s="259"/>
      <c r="M5" s="1030"/>
    </row>
    <row r="6" spans="1:15" ht="15" customHeight="1">
      <c r="A6" s="2222" t="str">
        <f>IF(Langue=0,N6,O6)</f>
        <v>(000$)</v>
      </c>
      <c r="B6" s="2223"/>
      <c r="C6" s="2223"/>
      <c r="D6" s="2223"/>
      <c r="E6" s="2223"/>
      <c r="F6" s="2223"/>
      <c r="G6" s="2223"/>
      <c r="H6" s="2223"/>
      <c r="I6" s="2223"/>
      <c r="J6" s="2223"/>
      <c r="K6" s="2224"/>
      <c r="L6" s="1065"/>
      <c r="N6" s="678" t="s">
        <v>325</v>
      </c>
      <c r="O6" s="244" t="s">
        <v>970</v>
      </c>
    </row>
    <row r="7" spans="1:15" ht="11.25" customHeight="1">
      <c r="A7" s="1694"/>
      <c r="B7" s="1695"/>
      <c r="C7" s="1695"/>
      <c r="D7" s="1695"/>
      <c r="E7" s="1695"/>
      <c r="F7" s="1695"/>
      <c r="G7" s="1695"/>
      <c r="H7" s="1695"/>
      <c r="I7" s="1695"/>
      <c r="J7" s="1695"/>
      <c r="K7" s="1696"/>
      <c r="O7" s="143"/>
    </row>
    <row r="8" spans="1:15" ht="15">
      <c r="A8" s="2161" t="str">
        <f>IF(Langue=0,N25,O25)</f>
        <v>CATÉGORIE</v>
      </c>
      <c r="B8" s="2162"/>
      <c r="C8" s="2225"/>
      <c r="D8" s="1889" t="str">
        <f>IF(Langue=0,N26,O26)</f>
        <v>Nombre de prêts</v>
      </c>
      <c r="E8" s="1889" t="str">
        <f>IF(Langue=0,N27,O27)</f>
        <v>Solde brut des prêts  </v>
      </c>
      <c r="F8" s="2220" t="str">
        <f>IF(Langue=0,N28,O28)</f>
        <v>Prêts en retard de 90 jours et plus</v>
      </c>
      <c r="G8" s="2213" t="str">
        <f>IF(Langue=0,N29,O29)</f>
        <v>Provisions Niveau 1</v>
      </c>
      <c r="H8" s="2213" t="str">
        <f>IF(Langue=0,N30,O30)</f>
        <v>Provisions Niveau 2</v>
      </c>
      <c r="I8" s="2213" t="str">
        <f>IF(Langue=0,N31,O31)</f>
        <v>Provisions Niveau 3</v>
      </c>
      <c r="J8" s="1889" t="str">
        <f>IF(Langue=0,N35,O35)</f>
        <v>Total des provisions</v>
      </c>
      <c r="K8" s="1889" t="str">
        <f>IF(Langue=0,N36,O36)</f>
        <v xml:space="preserve"> Prêts nets</v>
      </c>
      <c r="O8" s="143"/>
    </row>
    <row r="9" spans="1:15" ht="47.25" customHeight="1">
      <c r="A9" s="1764"/>
      <c r="B9" s="1765"/>
      <c r="C9" s="1766"/>
      <c r="D9" s="1890"/>
      <c r="E9" s="1890"/>
      <c r="F9" s="2221"/>
      <c r="G9" s="2214"/>
      <c r="H9" s="2214"/>
      <c r="I9" s="2214"/>
      <c r="J9" s="1890"/>
      <c r="K9" s="1890"/>
      <c r="O9" s="143"/>
    </row>
    <row r="10" spans="1:15" ht="15">
      <c r="A10" s="2154"/>
      <c r="B10" s="2155"/>
      <c r="C10" s="2208"/>
      <c r="D10" s="1501" t="s">
        <v>376</v>
      </c>
      <c r="E10" s="1501" t="s">
        <v>394</v>
      </c>
      <c r="F10" s="1501" t="s">
        <v>395</v>
      </c>
      <c r="G10" s="1502" t="s">
        <v>384</v>
      </c>
      <c r="H10" s="1502" t="s">
        <v>164</v>
      </c>
      <c r="I10" s="1502" t="s">
        <v>145</v>
      </c>
      <c r="J10" s="741" t="s">
        <v>382</v>
      </c>
      <c r="K10" s="741" t="s">
        <v>383</v>
      </c>
      <c r="O10" s="143"/>
    </row>
    <row r="11" spans="1:16" s="953" customFormat="1" ht="22.5" customHeight="1">
      <c r="A11" s="2209" t="str">
        <f>IF(Langue=0,N11,O11)</f>
        <v>Hypothécaires</v>
      </c>
      <c r="B11" s="2210"/>
      <c r="C11" s="2210"/>
      <c r="D11" s="2210"/>
      <c r="E11" s="2210"/>
      <c r="F11" s="2210"/>
      <c r="G11" s="2210"/>
      <c r="H11" s="2210"/>
      <c r="I11" s="2210"/>
      <c r="J11" s="2210"/>
      <c r="K11" s="2211"/>
      <c r="N11" s="96" t="s">
        <v>83</v>
      </c>
      <c r="O11" s="161" t="s">
        <v>972</v>
      </c>
      <c r="P11" s="915"/>
    </row>
    <row r="12" spans="1:16" ht="15" customHeight="1">
      <c r="A12" s="914"/>
      <c r="B12" s="917" t="str">
        <f>IF(Langue=0,N12,O12)</f>
        <v>Résidentiels assurés</v>
      </c>
      <c r="C12" s="496" t="s">
        <v>385</v>
      </c>
      <c r="D12" s="1503">
        <f>_P121009902</f>
        <v>0</v>
      </c>
      <c r="E12" s="1585">
        <f>SUM(_1210_PH_résidentiels_assurés)</f>
        <v>0</v>
      </c>
      <c r="F12" s="1503">
        <f>+'1210'!G18</f>
        <v>0</v>
      </c>
      <c r="G12" s="1192"/>
      <c r="H12" s="1192"/>
      <c r="I12" s="1192"/>
      <c r="J12" s="1615">
        <f t="shared" si="0" ref="J12:J21">+G12+H12+I12</f>
        <v>0</v>
      </c>
      <c r="K12" s="1588">
        <f t="shared" si="1" ref="K12:K21">E12-J12</f>
        <v>0</v>
      </c>
      <c r="L12" s="942"/>
      <c r="M12" s="260"/>
      <c r="N12" s="96" t="s">
        <v>84</v>
      </c>
      <c r="O12" s="161" t="s">
        <v>1076</v>
      </c>
      <c r="P12" s="953"/>
    </row>
    <row r="13" spans="1:16" ht="15" customHeight="1">
      <c r="A13" s="914"/>
      <c r="B13" s="917" t="str">
        <f>IF(Langue=0,N13,O13)</f>
        <v>Résidentiels non assurés</v>
      </c>
      <c r="C13" s="496" t="s">
        <v>194</v>
      </c>
      <c r="D13" s="1503">
        <f>_P121039909</f>
        <v>0</v>
      </c>
      <c r="E13" s="1585">
        <f>SUM(_1210_PH_résidentiels_non_assurés)</f>
        <v>0</v>
      </c>
      <c r="F13" s="1503">
        <f>_P121039913</f>
        <v>0</v>
      </c>
      <c r="G13" s="1192"/>
      <c r="H13" s="1192"/>
      <c r="I13" s="1192"/>
      <c r="J13" s="1615">
        <f t="shared" si="0"/>
        <v>0</v>
      </c>
      <c r="K13" s="1588">
        <f t="shared" si="1"/>
        <v>0</v>
      </c>
      <c r="M13" s="260"/>
      <c r="N13" s="96" t="s">
        <v>85</v>
      </c>
      <c r="O13" s="161" t="s">
        <v>1077</v>
      </c>
      <c r="P13" s="4"/>
    </row>
    <row r="14" spans="1:15" ht="15" customHeight="1">
      <c r="A14" s="914"/>
      <c r="B14" s="917" t="str">
        <f>IF(Langue=0,N14,O14)</f>
        <v>Non résidentiels</v>
      </c>
      <c r="C14" s="496" t="s">
        <v>195</v>
      </c>
      <c r="D14" s="1503">
        <f>SUM(_1210_nb_hyp_non_résidentiel)</f>
        <v>0</v>
      </c>
      <c r="E14" s="1585">
        <f>SUM(_1210_PH_non_résidentiels)</f>
        <v>0</v>
      </c>
      <c r="F14" s="1503">
        <f>SUM(_1210_PH_non_résidentiels_90_jours)</f>
        <v>0</v>
      </c>
      <c r="G14" s="1192"/>
      <c r="H14" s="1192"/>
      <c r="I14" s="1192"/>
      <c r="J14" s="1615">
        <f t="shared" si="0"/>
        <v>0</v>
      </c>
      <c r="K14" s="1588">
        <f t="shared" si="1"/>
        <v>0</v>
      </c>
      <c r="L14" s="1451"/>
      <c r="M14" s="1451"/>
      <c r="N14" s="96" t="s">
        <v>340</v>
      </c>
      <c r="O14" s="161" t="s">
        <v>977</v>
      </c>
    </row>
    <row r="15" spans="1:15" ht="15" customHeight="1">
      <c r="A15" s="2212" t="str">
        <f t="shared" si="2" ref="A15:A21">IF(Langue=0,N15,O15)</f>
        <v>À la consommation</v>
      </c>
      <c r="B15" s="1818"/>
      <c r="C15" s="496" t="s">
        <v>200</v>
      </c>
      <c r="D15" s="1503">
        <f>_P1240.109902</f>
        <v>0</v>
      </c>
      <c r="E15" s="1585">
        <f>SUM(_1240_prêts_consommation_BRUT)</f>
        <v>0</v>
      </c>
      <c r="F15" s="1503">
        <f>_P124019905</f>
        <v>0</v>
      </c>
      <c r="G15" s="1192"/>
      <c r="H15" s="1192"/>
      <c r="I15" s="1192"/>
      <c r="J15" s="1615">
        <f t="shared" si="0"/>
        <v>0</v>
      </c>
      <c r="K15" s="1588">
        <f t="shared" si="1"/>
        <v>0</v>
      </c>
      <c r="L15" s="1584"/>
      <c r="N15" s="96" t="s">
        <v>87</v>
      </c>
      <c r="O15" s="161" t="s">
        <v>973</v>
      </c>
    </row>
    <row r="16" spans="1:15" ht="15" customHeight="1">
      <c r="A16" s="2212" t="str">
        <f t="shared" si="2"/>
        <v>Aux entreprises</v>
      </c>
      <c r="B16" s="1818"/>
      <c r="C16" s="496" t="s">
        <v>347</v>
      </c>
      <c r="D16" s="1585">
        <f>_P1250.109902</f>
        <v>0</v>
      </c>
      <c r="E16" s="1585">
        <f>SUM(_1250_prêts_entreprises_BRUT)</f>
        <v>0</v>
      </c>
      <c r="F16" s="1503">
        <f>_P125039906</f>
        <v>0</v>
      </c>
      <c r="G16" s="1192"/>
      <c r="H16" s="1192"/>
      <c r="I16" s="1192"/>
      <c r="J16" s="1615">
        <f t="shared" si="0"/>
        <v>0</v>
      </c>
      <c r="K16" s="1588">
        <f t="shared" si="1"/>
        <v>0</v>
      </c>
      <c r="L16" s="1584"/>
      <c r="N16" s="96" t="s">
        <v>694</v>
      </c>
      <c r="O16" s="161" t="s">
        <v>474</v>
      </c>
    </row>
    <row r="17" spans="1:15" ht="15">
      <c r="A17" s="2212" t="str">
        <f t="shared" si="2"/>
        <v>Crédit-bail</v>
      </c>
      <c r="B17" s="1818"/>
      <c r="C17" s="496" t="s">
        <v>181</v>
      </c>
      <c r="D17" s="1503">
        <f>+_P126009902</f>
        <v>0</v>
      </c>
      <c r="E17" s="1192"/>
      <c r="F17" s="1193"/>
      <c r="G17" s="1192"/>
      <c r="H17" s="1192"/>
      <c r="I17" s="1192"/>
      <c r="J17" s="1452">
        <f t="shared" si="0"/>
        <v>0</v>
      </c>
      <c r="K17" s="1588">
        <f t="shared" si="1"/>
        <v>0</v>
      </c>
      <c r="N17" s="96" t="s">
        <v>86</v>
      </c>
      <c r="O17" s="161" t="s">
        <v>1642</v>
      </c>
    </row>
    <row r="18" spans="1:15" ht="15">
      <c r="A18" s="2212" t="str">
        <f t="shared" si="2"/>
        <v>Sur nantissement</v>
      </c>
      <c r="B18" s="1818"/>
      <c r="C18" s="496" t="s">
        <v>188</v>
      </c>
      <c r="D18" s="1503">
        <f>+_P127009902</f>
        <v>0</v>
      </c>
      <c r="E18" s="1192"/>
      <c r="F18" s="1192"/>
      <c r="G18" s="1192"/>
      <c r="H18" s="1192"/>
      <c r="I18" s="1192"/>
      <c r="J18" s="1452">
        <f t="shared" si="0"/>
        <v>0</v>
      </c>
      <c r="K18" s="1588">
        <f t="shared" si="1"/>
        <v>0</v>
      </c>
      <c r="N18" s="96" t="s">
        <v>10</v>
      </c>
      <c r="O18" s="161" t="s">
        <v>974</v>
      </c>
    </row>
    <row r="19" spans="1:16" s="925" customFormat="1" ht="30" customHeight="1">
      <c r="A19" s="2215" t="str">
        <f t="shared" si="2"/>
        <v>Aux institutions financières et administrations publiques</v>
      </c>
      <c r="B19" s="2216"/>
      <c r="C19" s="496" t="s">
        <v>191</v>
      </c>
      <c r="D19" s="1503">
        <f>_P1280.109902</f>
        <v>0</v>
      </c>
      <c r="E19" s="1585">
        <f>SUM(_1280_prêts_inst_financières_BRUT)</f>
        <v>0</v>
      </c>
      <c r="F19" s="1503">
        <f>_P128029906</f>
        <v>0</v>
      </c>
      <c r="G19" s="1107"/>
      <c r="H19" s="1107"/>
      <c r="I19" s="1107"/>
      <c r="J19" s="1615">
        <f t="shared" si="0"/>
        <v>0</v>
      </c>
      <c r="K19" s="1589">
        <f t="shared" si="1"/>
        <v>0</v>
      </c>
      <c r="L19" s="6"/>
      <c r="N19" s="96" t="s">
        <v>729</v>
      </c>
      <c r="O19" s="161" t="s">
        <v>981</v>
      </c>
      <c r="P19" s="915"/>
    </row>
    <row r="20" spans="1:15" ht="15" customHeight="1">
      <c r="A20" s="2215" t="str">
        <f t="shared" si="2"/>
        <v>Immeubles repris</v>
      </c>
      <c r="B20" s="2216"/>
      <c r="C20" s="497" t="s">
        <v>396</v>
      </c>
      <c r="D20" s="1503">
        <f>_P121089916</f>
        <v>0</v>
      </c>
      <c r="E20" s="1585">
        <f>SUM(_1210_immeubles_repris_BRUT)</f>
        <v>0</v>
      </c>
      <c r="F20" s="1192"/>
      <c r="G20" s="1195"/>
      <c r="H20" s="1195"/>
      <c r="I20" s="1195"/>
      <c r="J20" s="1443">
        <f t="shared" si="0"/>
        <v>0</v>
      </c>
      <c r="K20" s="1589">
        <f t="shared" si="1"/>
        <v>0</v>
      </c>
      <c r="L20" s="6"/>
      <c r="N20" s="96" t="s">
        <v>13</v>
      </c>
      <c r="O20" s="161" t="s">
        <v>1080</v>
      </c>
    </row>
    <row r="21" spans="1:15" s="953" customFormat="1" ht="15">
      <c r="A21" s="2217" t="str">
        <f t="shared" si="2"/>
        <v>Autres prêts</v>
      </c>
      <c r="B21" s="2218"/>
      <c r="C21" s="498" t="s">
        <v>389</v>
      </c>
      <c r="D21" s="1195"/>
      <c r="E21" s="1585">
        <f>SUM(_1290_autres_prêts_BRUT)</f>
        <v>0</v>
      </c>
      <c r="F21" s="1503">
        <f>_P129019905</f>
        <v>0</v>
      </c>
      <c r="G21" s="1195"/>
      <c r="H21" s="1195"/>
      <c r="I21" s="1195"/>
      <c r="J21" s="1615">
        <f t="shared" si="0"/>
        <v>0</v>
      </c>
      <c r="K21" s="1590">
        <f t="shared" si="1"/>
        <v>0</v>
      </c>
      <c r="N21" s="96" t="s">
        <v>553</v>
      </c>
      <c r="O21" s="161" t="s">
        <v>1140</v>
      </c>
    </row>
    <row r="22" spans="1:15" s="925" customFormat="1" ht="22.5" customHeight="1">
      <c r="A22" s="2219" t="s">
        <v>80</v>
      </c>
      <c r="B22" s="2219"/>
      <c r="C22" s="496" t="s">
        <v>561</v>
      </c>
      <c r="D22" s="1202">
        <f t="shared" si="3" ref="D22:J22">SUM(D12:D21)</f>
        <v>0</v>
      </c>
      <c r="E22" s="1127">
        <f t="shared" si="3"/>
        <v>0</v>
      </c>
      <c r="F22" s="1444">
        <f t="shared" si="3"/>
        <v>0</v>
      </c>
      <c r="G22" s="1202">
        <f t="shared" si="3"/>
        <v>0</v>
      </c>
      <c r="H22" s="1202">
        <f t="shared" si="3"/>
        <v>0</v>
      </c>
      <c r="I22" s="1202">
        <f t="shared" si="3"/>
        <v>0</v>
      </c>
      <c r="J22" s="1202">
        <f t="shared" si="3"/>
        <v>0</v>
      </c>
      <c r="K22" s="1444">
        <f t="shared" si="4" ref="K22">SUM(K12:K21)</f>
        <v>0</v>
      </c>
      <c r="O22" s="104"/>
    </row>
    <row r="23" spans="1:15" ht="15">
      <c r="A23" s="1759"/>
      <c r="B23" s="1760"/>
      <c r="C23" s="1760"/>
      <c r="D23" s="1695"/>
      <c r="E23" s="1695"/>
      <c r="F23" s="1695"/>
      <c r="G23" s="1695"/>
      <c r="H23" s="1695"/>
      <c r="I23" s="1695"/>
      <c r="J23" s="1695"/>
      <c r="K23" s="1696"/>
      <c r="M23" s="261"/>
      <c r="O23" s="143"/>
    </row>
    <row r="24" spans="1:15" ht="15">
      <c r="A24" s="1694"/>
      <c r="B24" s="1695"/>
      <c r="C24" s="1695"/>
      <c r="D24" s="1695"/>
      <c r="E24" s="1695"/>
      <c r="F24" s="1695"/>
      <c r="G24" s="1695"/>
      <c r="H24" s="1695"/>
      <c r="I24" s="1695"/>
      <c r="J24" s="1695"/>
      <c r="K24" s="1696"/>
      <c r="M24" s="261"/>
      <c r="O24" s="143"/>
    </row>
    <row r="25" spans="1:15" ht="15">
      <c r="A25" s="1694"/>
      <c r="B25" s="1695"/>
      <c r="C25" s="1695"/>
      <c r="D25" s="1695"/>
      <c r="E25" s="1695"/>
      <c r="F25" s="1695"/>
      <c r="G25" s="1695"/>
      <c r="H25" s="1695"/>
      <c r="I25" s="1695"/>
      <c r="J25" s="1695"/>
      <c r="K25" s="1696"/>
      <c r="N25" s="555" t="s">
        <v>91</v>
      </c>
      <c r="O25" s="556" t="s">
        <v>971</v>
      </c>
    </row>
    <row r="26" spans="1:15" ht="15">
      <c r="A26" s="1694"/>
      <c r="B26" s="1695"/>
      <c r="C26" s="1695"/>
      <c r="D26" s="1695"/>
      <c r="E26" s="1695"/>
      <c r="F26" s="1695"/>
      <c r="G26" s="1695"/>
      <c r="H26" s="1695"/>
      <c r="I26" s="1695"/>
      <c r="J26" s="1695"/>
      <c r="K26" s="1696"/>
      <c r="N26" s="557" t="s">
        <v>157</v>
      </c>
      <c r="O26" s="396" t="s">
        <v>1643</v>
      </c>
    </row>
    <row r="27" spans="1:15" ht="15">
      <c r="A27" s="1694"/>
      <c r="B27" s="1695"/>
      <c r="C27" s="1695"/>
      <c r="D27" s="1695"/>
      <c r="E27" s="1695"/>
      <c r="F27" s="1695"/>
      <c r="G27" s="1695"/>
      <c r="H27" s="1695"/>
      <c r="I27" s="1695"/>
      <c r="J27" s="1695"/>
      <c r="K27" s="1696"/>
      <c r="N27" s="557" t="s">
        <v>203</v>
      </c>
      <c r="O27" s="396" t="s">
        <v>1644</v>
      </c>
    </row>
    <row r="28" spans="1:15" ht="15">
      <c r="A28" s="914"/>
      <c r="K28" s="1434"/>
      <c r="N28" s="557" t="s">
        <v>976</v>
      </c>
      <c r="O28" s="396" t="s">
        <v>1645</v>
      </c>
    </row>
    <row r="29" spans="1:15" ht="15">
      <c r="A29" s="914"/>
      <c r="K29" s="1434"/>
      <c r="N29" s="557" t="s">
        <v>2459</v>
      </c>
      <c r="O29" s="396" t="s">
        <v>2456</v>
      </c>
    </row>
    <row r="30" spans="1:15" ht="15">
      <c r="A30" s="914"/>
      <c r="K30" s="1434"/>
      <c r="N30" s="557" t="s">
        <v>2460</v>
      </c>
      <c r="O30" s="396" t="s">
        <v>2457</v>
      </c>
    </row>
    <row r="31" spans="1:15" ht="15">
      <c r="A31" s="914"/>
      <c r="K31" s="1434"/>
      <c r="N31" s="557" t="s">
        <v>2461</v>
      </c>
      <c r="O31" s="396" t="s">
        <v>2458</v>
      </c>
    </row>
    <row r="32" spans="1:15" ht="15">
      <c r="A32" s="914"/>
      <c r="K32" s="1434"/>
      <c r="N32" s="557" t="s">
        <v>204</v>
      </c>
      <c r="O32" s="396" t="s">
        <v>1647</v>
      </c>
    </row>
    <row r="33" spans="1:15" ht="15">
      <c r="A33" s="914"/>
      <c r="K33" s="1434"/>
      <c r="N33" s="557" t="s">
        <v>2452</v>
      </c>
      <c r="O33" s="396" t="s">
        <v>2454</v>
      </c>
    </row>
    <row r="34" spans="1:15" ht="15">
      <c r="A34" s="914"/>
      <c r="K34" s="1434"/>
      <c r="N34" s="557" t="s">
        <v>2453</v>
      </c>
      <c r="O34" s="384" t="s">
        <v>2455</v>
      </c>
    </row>
    <row r="35" spans="1:15" ht="15">
      <c r="A35" s="914"/>
      <c r="K35" s="1434"/>
      <c r="N35" s="557" t="s">
        <v>975</v>
      </c>
      <c r="O35" s="396" t="s">
        <v>1646</v>
      </c>
    </row>
    <row r="36" spans="1:15" ht="15">
      <c r="A36" s="914"/>
      <c r="K36" s="1434"/>
      <c r="N36" s="182" t="s">
        <v>204</v>
      </c>
      <c r="O36" s="636" t="s">
        <v>1647</v>
      </c>
    </row>
    <row r="37" spans="1:11" ht="15">
      <c r="A37" s="914"/>
      <c r="K37" s="1434"/>
    </row>
    <row r="38" spans="1:11" ht="15">
      <c r="A38" s="914"/>
      <c r="K38" s="1434"/>
    </row>
    <row r="39" spans="1:11" ht="15">
      <c r="A39" s="1741">
        <f>+'1190'!A45:G45+1</f>
        <v>23</v>
      </c>
      <c r="B39" s="1742"/>
      <c r="C39" s="1742"/>
      <c r="D39" s="1742"/>
      <c r="E39" s="1742"/>
      <c r="F39" s="1742"/>
      <c r="G39" s="1742"/>
      <c r="H39" s="1742"/>
      <c r="I39" s="1742"/>
      <c r="J39" s="1742"/>
      <c r="K39" s="1743"/>
    </row>
    <row r="43" ht="15">
      <c r="C43" s="91" t="s">
        <v>200</v>
      </c>
    </row>
    <row r="44" ht="15">
      <c r="C44" s="91" t="s">
        <v>347</v>
      </c>
    </row>
    <row r="45" ht="15">
      <c r="C45" s="91" t="s">
        <v>181</v>
      </c>
    </row>
    <row r="46" ht="15">
      <c r="C46" s="91" t="s">
        <v>188</v>
      </c>
    </row>
    <row r="47" ht="15">
      <c r="C47" s="91" t="s">
        <v>191</v>
      </c>
    </row>
    <row r="48" ht="15">
      <c r="C48" s="92" t="s">
        <v>396</v>
      </c>
    </row>
    <row r="49" ht="15">
      <c r="C49" s="93" t="s">
        <v>389</v>
      </c>
    </row>
  </sheetData>
  <sheetProtection algorithmName="SHA-512" hashValue="kmqky/5QRQdLd5IkBUfBw/ExzEpiq9+EccK2kT1eB2ZgsyjmP1hkxZyuDQBn1pEh+eeq77WbpQxYzXZcJmF/NA==" saltValue="lLYcs4608vQzVxZOMwIZ5w==" spinCount="100000" sheet="1" objects="1" scenarios="1"/>
  <mergeCells count="29">
    <mergeCell ref="A1:F1"/>
    <mergeCell ref="K8:K9"/>
    <mergeCell ref="D8:D9"/>
    <mergeCell ref="E8:E9"/>
    <mergeCell ref="F8:F9"/>
    <mergeCell ref="A2:K2"/>
    <mergeCell ref="A3:K3"/>
    <mergeCell ref="A4:K4"/>
    <mergeCell ref="A5:K5"/>
    <mergeCell ref="A6:K6"/>
    <mergeCell ref="A7:K7"/>
    <mergeCell ref="A8:C9"/>
    <mergeCell ref="G8:G9"/>
    <mergeCell ref="H8:H9"/>
    <mergeCell ref="A39:K39"/>
    <mergeCell ref="A16:B16"/>
    <mergeCell ref="A17:B17"/>
    <mergeCell ref="A18:B18"/>
    <mergeCell ref="A19:B19"/>
    <mergeCell ref="A20:B20"/>
    <mergeCell ref="A21:B21"/>
    <mergeCell ref="A22:B22"/>
    <mergeCell ref="A23:K24"/>
    <mergeCell ref="A10:C10"/>
    <mergeCell ref="A11:K11"/>
    <mergeCell ref="A15:B15"/>
    <mergeCell ref="J8:J9"/>
    <mergeCell ref="A25:K27"/>
    <mergeCell ref="I8:I9"/>
  </mergeCells>
  <hyperlinks>
    <hyperlink ref="K12" location="_P121009903" tooltip="Annexe\Schedule 1210" display="_P121009903"/>
    <hyperlink ref="K13" location="_P121039910" tooltip="Annexe\Schedule 1210" display="_P121039910"/>
    <hyperlink ref="K15" location="_P124019901" tooltip="Annexe\Schedule 1240" display="_P124019901"/>
    <hyperlink ref="K16" location="_P125039902" tooltip="Annexe\Schedule 1250" display="_P125039902"/>
    <hyperlink ref="K17" location="_P126009903" tooltip="Annexe\Schedule 1260" display="_P126009903"/>
    <hyperlink ref="K18" location="_P127009903" tooltip="Annexe\Schedule 1270" display="_P127009903"/>
    <hyperlink ref="K19" location="_P128029902" tooltip="Annexe\Schedule 1280" display="_P128029902"/>
    <hyperlink ref="K20" location="_P121089917" tooltip="Annexe\Schedule 1210" display="_P121089917"/>
    <hyperlink ref="K21" location="_P129019901" tooltip="Annexe\Schedule 1290" display="_P129019901"/>
    <hyperlink ref="D12" location="_P121009902" tooltip="Annexe\Schedule 1210" display="_P121009902"/>
    <hyperlink ref="D13" location="_P121039909" tooltip="Annexe\Schedule 1210" display="_P121039909"/>
    <hyperlink ref="D14" location="_P121019902" tooltip="Annexe\Schedule 1210" display="_P121019902"/>
    <hyperlink ref="F12" location="_P121009906" tooltip="Annexe\Schedule 1210" display="_P121009906"/>
    <hyperlink ref="F13" location="_P121039913" tooltip="Annexe\Schedule 1210" display="_P121039913"/>
    <hyperlink ref="F14" location="_1210_PH_non_résidentiels_90_jours" tooltip="Annexe\Schedule 1210" display="_1210_PH_non_résidentiels_90_jours"/>
    <hyperlink ref="J12" location="_P121009908" tooltip="Annexe\Schedule 1210" display="_P121009908"/>
    <hyperlink ref="D16" location="_P1250.109902" tooltip="Annexe\Schedule 1250.1" display="_P1250.109902"/>
    <hyperlink ref="F15" location="_P124019905" tooltip="Annexe\Schedule 1240" display="_P124019905"/>
    <hyperlink ref="F19" location="_P128029906" tooltip="Annexe\Schedule 1280" display="_P128029906"/>
    <hyperlink ref="F16" location="_P125039906" tooltip="AnnexeSchedule 1250" display="_P125039906"/>
    <hyperlink ref="D18" location="_P127009902" tooltip="Annexe\Schedule 1270" display="_P127009902"/>
    <hyperlink ref="D17" location="_P126009902" tooltip="Annexe\Schedule 1260" display="_P126009902"/>
    <hyperlink ref="D20" location="_P121089916" tooltip="Annexe\Schedule 1210" display="_P121089916"/>
    <hyperlink ref="D15" location="_P1240.109902" tooltip="Annexe\Schedule 1240.1" display="_P1240.109902"/>
    <hyperlink ref="D19" location="_P1280.109902" tooltip="Annexe\Schedule 1280.1" display="_P1280.109902"/>
    <hyperlink ref="J13" location="_P121039915" tooltip="Annexe\Schedule 1210" display="_P121039915"/>
    <hyperlink ref="J14" location="_P121019908" tooltip="Annexe\Schedule 1210" display="_P121019908"/>
    <hyperlink ref="J15" location="_P124019906" tooltip="Annexe\Schedule 1240" display="_P124019906"/>
    <hyperlink ref="J16" location="_P125039908" tooltip="Annexe\Schedule 1250" display="_P125039908"/>
    <hyperlink ref="J19" location="_P128029907" tooltip="Annexe\Schedule 1280" display="_P128029907"/>
    <hyperlink ref="J20" location="_P121089918" tooltip="Annexe\Schedule 1210" display="_P121089918"/>
    <hyperlink ref="J21" location="_P129019906" tooltip="Annexe\Schedule 1290" display="_P129019906"/>
    <hyperlink ref="F21" location="_P129019905" tooltip="Annexe\Schedule 1290" display="_P129019905"/>
    <hyperlink ref="E12" location="_1210_PH_résidentiels_assurés" tooltip="Annexe\Schedule 1210" display="_1210_PH_résidentiels_assurés"/>
    <hyperlink ref="E13" location="_1210_PH_résidentiels_non_assurés" tooltip="Annexe\Schedule 1210" display="_1210_PH_résidentiels_non_assurés"/>
    <hyperlink ref="E14" location="_1210_PH_non_résidentiels" tooltip="Annexe\Schedule 1210" display="_1210_PH_non_résidentiels"/>
    <hyperlink ref="E15" location="_1240_prêts_consommation_BRUT" tooltip="Annexe\Schedule 1240" display="_1240_prêts_consommation_BRUT"/>
    <hyperlink ref="E16" location="_1250_prêts_entreprises_BRUT" tooltip="Annexe\Schedule 1250" display="_1250_prêts_entreprises_BRUT"/>
    <hyperlink ref="E19" location="_1280_prêts_inst_financières_BRUT" tooltip="Annexe\Schedule 1280" display="_1280_prêts_inst_financières_BRUT"/>
    <hyperlink ref="E20" location="_1210_immeubles_repris_BRUT" tooltip="Annexe\Schedule 1210" display="_1210_immeubles_repris_BRUT"/>
    <hyperlink ref="E21" location="_1290_autres_prêts_BRUT" tooltip="Annexe\Schedule 1290" display="_1290_autres_prêts_BRUT"/>
    <hyperlink ref="K14" location="_P121019903" tooltip="Annexe/Schedule 1210" display="_P121019903"/>
  </hyperlinks>
  <printOptions horizontalCentered="1"/>
  <pageMargins left="0.984251968503937" right="0.393700787401575" top="0.590551181102362" bottom="0.590551181102362" header="0" footer="0.118110236220472"/>
  <pageSetup orientation="landscape" scale="75" r:id="rId2"/>
  <ignoredErrors>
    <ignoredError sqref="C12:C14 J10:K10 C22 C17:C18 D10:F10" numberStoredAsText="1"/>
  </ignoredErrors>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64">
    <tabColor theme="6" tint="0.599929988384247"/>
  </sheetPr>
  <dimension ref="A1:K114"/>
  <sheetViews>
    <sheetView zoomScale="90" zoomScaleNormal="90" workbookViewId="0" topLeftCell="A33">
      <selection pane="topLeft" activeCell="G63" activeCellId="1" sqref="G28 G63"/>
    </sheetView>
  </sheetViews>
  <sheetFormatPr defaultColWidth="0" defaultRowHeight="15" outlineLevelCol="1"/>
  <cols>
    <col min="1" max="1" width="4.71428571428571" style="915" customWidth="1"/>
    <col min="2" max="2" width="44.7142857142857" style="915" customWidth="1"/>
    <col min="3" max="3" width="6" style="1056" customWidth="1"/>
    <col min="4" max="7" width="13.7142857142857" style="1433" customWidth="1"/>
    <col min="8" max="8" width="13.7142857142857" style="915" customWidth="1"/>
    <col min="9" max="9" width="1.42857142857143" style="915" customWidth="1"/>
    <col min="10" max="10" width="41.4285714285714" style="915" hidden="1" customWidth="1" outlineLevel="1"/>
    <col min="11" max="11" width="35.7142857142857" style="915" hidden="1" customWidth="1" outlineLevel="1"/>
    <col min="12" max="12" width="0" style="915" hidden="1" customWidth="1" collapsed="1"/>
    <col min="13" max="14" width="0" style="915" hidden="1" customWidth="1"/>
    <col min="15" max="16384" width="11.4285714285714" style="915" hidden="1"/>
  </cols>
  <sheetData>
    <row r="1" spans="1:8" ht="24" customHeight="1">
      <c r="A1" s="1795" t="str">
        <f>Identification!A14</f>
        <v>SOCIÉTÉ À CHARTE QUÉBÉCOISE</v>
      </c>
      <c r="B1" s="1796"/>
      <c r="C1" s="1796"/>
      <c r="D1" s="1796"/>
      <c r="E1" s="1796"/>
      <c r="F1" s="1796"/>
      <c r="G1" s="1796"/>
      <c r="H1" s="1408" t="str">
        <f>Identification!A15</f>
        <v>ÉTAT ANNUEL</v>
      </c>
    </row>
    <row r="2" spans="1:8" ht="15">
      <c r="A2" s="2245" t="str">
        <f>IF(Langue=0,"ANNEXE "&amp;'T des M - T of C'!A20,"SCHEDULE "&amp;'T des M - T of C'!A20)</f>
        <v>ANNEXE 1210</v>
      </c>
      <c r="B2" s="2246"/>
      <c r="C2" s="2246"/>
      <c r="D2" s="2246"/>
      <c r="E2" s="2246"/>
      <c r="F2" s="2246"/>
      <c r="G2" s="2246"/>
      <c r="H2" s="2247"/>
    </row>
    <row r="3" spans="1:8" ht="22.5" customHeight="1">
      <c r="A3" s="1901">
        <f>'300'!$A$3</f>
        <v>0</v>
      </c>
      <c r="B3" s="1902"/>
      <c r="C3" s="1902"/>
      <c r="D3" s="1902"/>
      <c r="E3" s="1902"/>
      <c r="F3" s="1902"/>
      <c r="G3" s="1902"/>
      <c r="H3" s="1903"/>
    </row>
    <row r="4" spans="1:8" ht="22.5" customHeight="1">
      <c r="A4" s="1764" t="str">
        <f>UPPER('T des M - T of C'!B20)</f>
        <v>PRÊTS HYPOTHÉCAIRES</v>
      </c>
      <c r="B4" s="1765"/>
      <c r="C4" s="1765"/>
      <c r="D4" s="1765"/>
      <c r="E4" s="1765"/>
      <c r="F4" s="1765"/>
      <c r="G4" s="1765"/>
      <c r="H4" s="1766"/>
    </row>
    <row r="5" spans="1:8" ht="22.5" customHeight="1">
      <c r="A5" s="1907" t="str">
        <f>IF(Langue=0,"au "&amp;Identification!J19,"As at "&amp;Identification!J19)</f>
        <v>au </v>
      </c>
      <c r="B5" s="1908"/>
      <c r="C5" s="1908"/>
      <c r="D5" s="1908"/>
      <c r="E5" s="1908"/>
      <c r="F5" s="1908"/>
      <c r="G5" s="1908"/>
      <c r="H5" s="1909"/>
    </row>
    <row r="6" spans="1:11" ht="15" customHeight="1">
      <c r="A6" s="2143" t="str">
        <f>IF(Langue=0,J6,K6)</f>
        <v>(000$)</v>
      </c>
      <c r="B6" s="2144"/>
      <c r="C6" s="2144"/>
      <c r="D6" s="2144"/>
      <c r="E6" s="2144"/>
      <c r="F6" s="2144"/>
      <c r="G6" s="2144"/>
      <c r="H6" s="2145"/>
      <c r="J6" s="102" t="s">
        <v>325</v>
      </c>
      <c r="K6" s="244" t="s">
        <v>970</v>
      </c>
    </row>
    <row r="7" spans="1:11" ht="11.25" customHeight="1">
      <c r="A7" s="2253"/>
      <c r="B7" s="2254"/>
      <c r="C7" s="2254"/>
      <c r="D7" s="2254"/>
      <c r="E7" s="2254"/>
      <c r="F7" s="2254"/>
      <c r="G7" s="2254"/>
      <c r="H7" s="2255"/>
      <c r="K7" s="143"/>
    </row>
    <row r="8" spans="1:11" ht="15" customHeight="1">
      <c r="A8" s="2161" t="str">
        <f>IF(Langue=0,J8,K8)</f>
        <v>PRÊTS ASSURÉS</v>
      </c>
      <c r="B8" s="2162"/>
      <c r="C8" s="2225"/>
      <c r="D8" s="2242" t="str">
        <f>IF(Langue=0,J107,K107)</f>
        <v>Prêts en cours</v>
      </c>
      <c r="E8" s="2242"/>
      <c r="F8" s="2251" t="str">
        <f>IF(Langue=0,J110,K110)</f>
        <v>Prêts en retard</v>
      </c>
      <c r="G8" s="2252"/>
      <c r="H8" s="2220" t="s">
        <v>2683</v>
      </c>
      <c r="J8" s="915" t="s">
        <v>403</v>
      </c>
      <c r="K8" s="143" t="s">
        <v>1195</v>
      </c>
    </row>
    <row r="9" spans="1:11" ht="32.25" customHeight="1">
      <c r="A9" s="1764"/>
      <c r="B9" s="1765"/>
      <c r="C9" s="1766"/>
      <c r="D9" s="1889" t="str">
        <f>IF(Langue=0,J108,K108)</f>
        <v>Nombre</v>
      </c>
      <c r="E9" s="1889" t="str">
        <f>IF(Langue=0,J109,K109)</f>
        <v>Solde net 
au bilan</v>
      </c>
      <c r="F9" s="1504" t="str">
        <f>IF(Langue=0,J111,K111)</f>
        <v>De 30 à 89 jours</v>
      </c>
      <c r="G9" s="1504" t="str">
        <f>IF(Langue=0,J112,K112)</f>
        <v>90 jours et plus</v>
      </c>
      <c r="H9" s="2221"/>
      <c r="K9" s="143"/>
    </row>
    <row r="10" spans="1:11" ht="45" customHeight="1">
      <c r="A10" s="1764"/>
      <c r="B10" s="1765"/>
      <c r="C10" s="1766"/>
      <c r="D10" s="1890"/>
      <c r="E10" s="1890"/>
      <c r="F10" s="1505" t="str">
        <f>IF(Langue=0,J113,K113)</f>
        <v>Montant</v>
      </c>
      <c r="G10" s="1506" t="str">
        <f>F10</f>
        <v>Montant</v>
      </c>
      <c r="H10" s="2221"/>
      <c r="K10" s="143"/>
    </row>
    <row r="11" spans="1:11" ht="15" customHeight="1">
      <c r="A11" s="2154"/>
      <c r="B11" s="2155"/>
      <c r="C11" s="2208"/>
      <c r="D11" s="88" t="s">
        <v>376</v>
      </c>
      <c r="E11" s="88" t="s">
        <v>394</v>
      </c>
      <c r="F11" s="88" t="s">
        <v>395</v>
      </c>
      <c r="G11" s="1507" t="s">
        <v>381</v>
      </c>
      <c r="H11" s="2263"/>
      <c r="J11" s="103"/>
      <c r="K11" s="143"/>
    </row>
    <row r="12" spans="1:11" s="925" customFormat="1" ht="30" customHeight="1">
      <c r="A12" s="2235" t="str">
        <f>IF(Langue=0,J12,K12)</f>
        <v>Résidentiels</v>
      </c>
      <c r="B12" s="2236"/>
      <c r="C12" s="2236"/>
      <c r="D12" s="2236"/>
      <c r="E12" s="2236"/>
      <c r="F12" s="2236"/>
      <c r="G12" s="2236"/>
      <c r="H12" s="2240"/>
      <c r="J12" s="925" t="s">
        <v>787</v>
      </c>
      <c r="K12" s="143" t="s">
        <v>1192</v>
      </c>
    </row>
    <row r="13" spans="1:11" ht="15" customHeight="1">
      <c r="A13" s="2229" t="str">
        <f>IF(Langue=0,J13,K13)</f>
        <v>Habitations unifamiliales</v>
      </c>
      <c r="B13" s="2230"/>
      <c r="C13" s="447" t="s">
        <v>385</v>
      </c>
      <c r="D13" s="1508"/>
      <c r="E13" s="1508"/>
      <c r="F13" s="1508"/>
      <c r="G13" s="1508"/>
      <c r="H13" s="1198"/>
      <c r="J13" s="915" t="s">
        <v>89</v>
      </c>
      <c r="K13" s="143" t="s">
        <v>1648</v>
      </c>
    </row>
    <row r="14" spans="1:11" ht="15" customHeight="1">
      <c r="A14" s="2248" t="str">
        <f>IF(Langue=0,J14,K14)</f>
        <v>Logements multiples</v>
      </c>
      <c r="B14" s="2249"/>
      <c r="C14" s="2249"/>
      <c r="D14" s="2249"/>
      <c r="E14" s="2249"/>
      <c r="F14" s="2249"/>
      <c r="G14" s="2249"/>
      <c r="H14" s="2250"/>
      <c r="J14" s="915" t="s">
        <v>785</v>
      </c>
      <c r="K14" s="143" t="s">
        <v>1649</v>
      </c>
    </row>
    <row r="15" spans="1:11" ht="15" customHeight="1">
      <c r="A15" s="1409"/>
      <c r="B15" s="130" t="str">
        <f>IF(Langue=0,J15,K15)</f>
        <v>Immeubles en copropriété</v>
      </c>
      <c r="C15" s="447" t="s">
        <v>194</v>
      </c>
      <c r="D15" s="1419"/>
      <c r="E15" s="1419"/>
      <c r="F15" s="1419"/>
      <c r="G15" s="1419"/>
      <c r="H15" s="1416"/>
      <c r="J15" s="915" t="s">
        <v>786</v>
      </c>
      <c r="K15" s="143" t="s">
        <v>1617</v>
      </c>
    </row>
    <row r="16" spans="1:11" ht="15" customHeight="1">
      <c r="A16" s="1409"/>
      <c r="B16" s="130" t="str">
        <f>IF(Langue=0,J16,K16)</f>
        <v>Appartements en copropriété</v>
      </c>
      <c r="C16" s="447" t="s">
        <v>195</v>
      </c>
      <c r="D16" s="1419"/>
      <c r="E16" s="1419"/>
      <c r="F16" s="1419"/>
      <c r="G16" s="1419"/>
      <c r="H16" s="1416"/>
      <c r="J16" s="915" t="s">
        <v>788</v>
      </c>
      <c r="K16" s="143" t="s">
        <v>1650</v>
      </c>
    </row>
    <row r="17" spans="1:11" ht="15" customHeight="1">
      <c r="A17" s="1409"/>
      <c r="B17" s="130" t="str">
        <f>IF(Langue=0,J17,K17)</f>
        <v>Autres</v>
      </c>
      <c r="C17" s="447" t="s">
        <v>200</v>
      </c>
      <c r="D17" s="1419"/>
      <c r="E17" s="1419"/>
      <c r="F17" s="1419"/>
      <c r="G17" s="1419"/>
      <c r="H17" s="1416"/>
      <c r="J17" s="915" t="s">
        <v>41</v>
      </c>
      <c r="K17" s="143" t="s">
        <v>1152</v>
      </c>
    </row>
    <row r="18" spans="1:11" ht="22.5" customHeight="1">
      <c r="A18" s="2264" t="str">
        <f>IF(Langue=0,J18,K18)</f>
        <v>Total - résidentiels</v>
      </c>
      <c r="B18" s="2265"/>
      <c r="C18" s="447" t="s">
        <v>386</v>
      </c>
      <c r="D18" s="1445">
        <f t="shared" si="0" ref="D18">SUM(D13:D17)</f>
        <v>0</v>
      </c>
      <c r="E18" s="1509">
        <f>SUM(E13:E17)</f>
        <v>0</v>
      </c>
      <c r="F18" s="1199">
        <f>SUM(F13:F17)</f>
        <v>0</v>
      </c>
      <c r="G18" s="1188">
        <f>SUM(G13:G17)</f>
        <v>0</v>
      </c>
      <c r="H18" s="1200">
        <f>SUM(H13:H17)</f>
        <v>0</v>
      </c>
      <c r="J18" s="925" t="s">
        <v>1618</v>
      </c>
      <c r="K18" s="143" t="s">
        <v>1193</v>
      </c>
    </row>
    <row r="19" spans="1:11" s="925" customFormat="1" ht="30" customHeight="1">
      <c r="A19" s="2235" t="str">
        <f>IF(Langue=0,J19,K19)</f>
        <v>Non résidentiels</v>
      </c>
      <c r="B19" s="2236"/>
      <c r="C19" s="2236"/>
      <c r="D19" s="2236"/>
      <c r="E19" s="2236"/>
      <c r="F19" s="2236"/>
      <c r="G19" s="2236"/>
      <c r="H19" s="2240"/>
      <c r="J19" s="925" t="s">
        <v>340</v>
      </c>
      <c r="K19" s="143" t="s">
        <v>1078</v>
      </c>
    </row>
    <row r="20" spans="1:11" ht="15.75" customHeight="1">
      <c r="A20" s="2232" t="str">
        <f>IF(Langue=0,J20,K20)</f>
        <v>Immeubles agricoles</v>
      </c>
      <c r="B20" s="2233"/>
      <c r="C20" s="1413">
        <v>100</v>
      </c>
      <c r="D20" s="1508"/>
      <c r="E20" s="1508"/>
      <c r="F20" s="1508"/>
      <c r="G20" s="1508"/>
      <c r="H20" s="1198"/>
      <c r="J20" s="915" t="s">
        <v>789</v>
      </c>
      <c r="K20" s="143" t="s">
        <v>1651</v>
      </c>
    </row>
    <row r="21" spans="1:11" ht="15.75" customHeight="1">
      <c r="A21" s="2248" t="str">
        <f>IF(Langue=0,J21,K21)</f>
        <v>Propriétés non agricoles</v>
      </c>
      <c r="B21" s="2249"/>
      <c r="C21" s="2249"/>
      <c r="D21" s="2249"/>
      <c r="E21" s="2249"/>
      <c r="F21" s="2249"/>
      <c r="G21" s="2249"/>
      <c r="H21" s="2250"/>
      <c r="J21" s="915" t="s">
        <v>790</v>
      </c>
      <c r="K21" s="143" t="s">
        <v>1652</v>
      </c>
    </row>
    <row r="22" spans="1:11" ht="15.75" customHeight="1">
      <c r="A22" s="1409"/>
      <c r="B22" s="130" t="str">
        <f t="shared" si="1" ref="B22:B27">IF(Langue=0,J22,K22)</f>
        <v>Bureaux d'affaires</v>
      </c>
      <c r="C22" s="1413">
        <v>110</v>
      </c>
      <c r="D22" s="1419"/>
      <c r="E22" s="1419"/>
      <c r="F22" s="1419"/>
      <c r="G22" s="1419"/>
      <c r="H22" s="1416"/>
      <c r="J22" s="915" t="s">
        <v>791</v>
      </c>
      <c r="K22" s="143" t="s">
        <v>1405</v>
      </c>
    </row>
    <row r="23" spans="1:11" ht="15.75" customHeight="1">
      <c r="A23" s="1409"/>
      <c r="B23" s="130" t="str">
        <f t="shared" si="1"/>
        <v>Centres commerciaux</v>
      </c>
      <c r="C23" s="1413">
        <v>120</v>
      </c>
      <c r="D23" s="1419"/>
      <c r="E23" s="1419"/>
      <c r="F23" s="1419"/>
      <c r="G23" s="1419"/>
      <c r="H23" s="1416"/>
      <c r="J23" s="915" t="s">
        <v>792</v>
      </c>
      <c r="K23" s="143" t="s">
        <v>1653</v>
      </c>
    </row>
    <row r="24" spans="1:11" ht="15.75" customHeight="1">
      <c r="A24" s="1409"/>
      <c r="B24" s="130" t="str">
        <f t="shared" si="1"/>
        <v>Réserve foncière et aménagement de terrain</v>
      </c>
      <c r="C24" s="1413">
        <v>130</v>
      </c>
      <c r="D24" s="1419"/>
      <c r="E24" s="1419"/>
      <c r="F24" s="1419"/>
      <c r="G24" s="1419"/>
      <c r="H24" s="1416"/>
      <c r="J24" s="915" t="s">
        <v>940</v>
      </c>
      <c r="K24" s="143" t="s">
        <v>1654</v>
      </c>
    </row>
    <row r="25" spans="1:11" ht="15.75" customHeight="1">
      <c r="A25" s="1409"/>
      <c r="B25" s="130" t="str">
        <f t="shared" si="1"/>
        <v>Immeubles industriels</v>
      </c>
      <c r="C25" s="1413">
        <v>140</v>
      </c>
      <c r="D25" s="1419"/>
      <c r="E25" s="1419"/>
      <c r="F25" s="1419"/>
      <c r="G25" s="1419"/>
      <c r="H25" s="1416"/>
      <c r="J25" s="915" t="s">
        <v>793</v>
      </c>
      <c r="K25" s="143" t="s">
        <v>1655</v>
      </c>
    </row>
    <row r="26" spans="1:11" ht="15.75" customHeight="1">
      <c r="A26" s="1409"/>
      <c r="B26" s="130" t="str">
        <f t="shared" si="1"/>
        <v>Hôtels/Motels</v>
      </c>
      <c r="C26" s="1413">
        <v>150</v>
      </c>
      <c r="D26" s="1419"/>
      <c r="E26" s="1419"/>
      <c r="F26" s="1419"/>
      <c r="G26" s="1419"/>
      <c r="H26" s="1416"/>
      <c r="J26" s="915" t="s">
        <v>90</v>
      </c>
      <c r="K26" s="143" t="s">
        <v>1194</v>
      </c>
    </row>
    <row r="27" spans="1:11" ht="15.75" customHeight="1">
      <c r="A27" s="1409"/>
      <c r="B27" s="130" t="str">
        <f t="shared" si="1"/>
        <v>Autres</v>
      </c>
      <c r="C27" s="1413">
        <v>160</v>
      </c>
      <c r="D27" s="1419"/>
      <c r="E27" s="1419"/>
      <c r="F27" s="1419"/>
      <c r="G27" s="1419"/>
      <c r="H27" s="1416"/>
      <c r="J27" s="915" t="s">
        <v>41</v>
      </c>
      <c r="K27" s="143" t="s">
        <v>1152</v>
      </c>
    </row>
    <row r="28" spans="1:11" ht="22.5" customHeight="1">
      <c r="A28" s="2217" t="str">
        <f>IF(Langue=0,J28,K28)</f>
        <v>Total - non résidentiels</v>
      </c>
      <c r="B28" s="2256"/>
      <c r="C28" s="1413">
        <v>199</v>
      </c>
      <c r="D28" s="1510">
        <f t="shared" si="2" ref="D28:E28">SUM(D20:D27)</f>
        <v>0</v>
      </c>
      <c r="E28" s="1510">
        <f t="shared" si="2"/>
        <v>0</v>
      </c>
      <c r="F28" s="1417">
        <f>SUM(F20:F27)</f>
        <v>0</v>
      </c>
      <c r="G28" s="1510">
        <f>SUM(G20:G27)</f>
        <v>0</v>
      </c>
      <c r="H28" s="1418">
        <f>SUM(H20:H27)</f>
        <v>0</v>
      </c>
      <c r="J28" s="925" t="s">
        <v>1619</v>
      </c>
      <c r="K28" s="143" t="s">
        <v>1406</v>
      </c>
    </row>
    <row r="29" spans="1:11" s="925" customFormat="1" ht="22.5" customHeight="1">
      <c r="A29" s="2243" t="str">
        <f>IF(Langue=0,J29,K29)</f>
        <v>TOTAL DES PRÊTS ASSURÉS</v>
      </c>
      <c r="B29" s="2244"/>
      <c r="C29" s="462">
        <v>299</v>
      </c>
      <c r="D29" s="1202">
        <f t="shared" si="3" ref="D29:E29">SUM(D18,D28)</f>
        <v>0</v>
      </c>
      <c r="E29" s="1202">
        <f t="shared" si="3"/>
        <v>0</v>
      </c>
      <c r="F29" s="1202">
        <f>SUM(F18,F28)</f>
        <v>0</v>
      </c>
      <c r="G29" s="1202">
        <f>SUM(G18,G28)</f>
        <v>0</v>
      </c>
      <c r="H29" s="1203">
        <f>SUM(H18,H28)</f>
        <v>0</v>
      </c>
      <c r="J29" s="925" t="s">
        <v>406</v>
      </c>
      <c r="K29" s="143" t="s">
        <v>1198</v>
      </c>
    </row>
    <row r="30" spans="1:11" ht="15">
      <c r="A30" s="1410"/>
      <c r="B30" s="1411"/>
      <c r="C30" s="1411"/>
      <c r="D30" s="170"/>
      <c r="E30" s="170"/>
      <c r="F30" s="170"/>
      <c r="G30" s="170"/>
      <c r="H30" s="1412"/>
      <c r="K30" s="143"/>
    </row>
    <row r="31" spans="1:11" ht="30" customHeight="1">
      <c r="A31" s="1410"/>
      <c r="B31" s="1411"/>
      <c r="C31" s="1411"/>
      <c r="D31" s="170"/>
      <c r="E31" s="170"/>
      <c r="F31" s="170"/>
      <c r="G31" s="170"/>
      <c r="H31" s="1412"/>
      <c r="K31" s="143"/>
    </row>
    <row r="32" spans="1:11" ht="52.5" customHeight="1">
      <c r="A32" s="1410"/>
      <c r="B32" s="1411"/>
      <c r="C32" s="1411"/>
      <c r="D32" s="170"/>
      <c r="E32" s="170"/>
      <c r="F32" s="170"/>
      <c r="G32" s="170"/>
      <c r="H32" s="1412"/>
      <c r="K32" s="143"/>
    </row>
    <row r="33" spans="1:11" ht="15">
      <c r="A33" s="1410"/>
      <c r="B33" s="1411"/>
      <c r="C33" s="1411"/>
      <c r="D33" s="170"/>
      <c r="E33" s="170"/>
      <c r="F33" s="170"/>
      <c r="G33" s="170"/>
      <c r="H33" s="1412"/>
      <c r="K33" s="143"/>
    </row>
    <row r="34" spans="1:11" ht="15">
      <c r="A34" s="1410"/>
      <c r="B34" s="1411"/>
      <c r="C34" s="1411"/>
      <c r="D34" s="170"/>
      <c r="E34" s="170"/>
      <c r="F34" s="170"/>
      <c r="G34" s="170"/>
      <c r="H34" s="1412"/>
      <c r="K34" s="143"/>
    </row>
    <row r="35" spans="1:11" ht="15">
      <c r="A35" s="2260">
        <f>+'1200'!A39:K39+1</f>
        <v>24</v>
      </c>
      <c r="B35" s="2261"/>
      <c r="C35" s="2261"/>
      <c r="D35" s="2261"/>
      <c r="E35" s="2261"/>
      <c r="F35" s="2261"/>
      <c r="G35" s="2261"/>
      <c r="H35" s="2262"/>
      <c r="K35" s="143"/>
    </row>
    <row r="36" spans="1:11" ht="15">
      <c r="A36" s="1770" t="str">
        <f>A1</f>
        <v>SOCIÉTÉ À CHARTE QUÉBÉCOISE</v>
      </c>
      <c r="B36" s="1771"/>
      <c r="C36" s="1771"/>
      <c r="D36" s="1771"/>
      <c r="E36" s="1771"/>
      <c r="F36" s="1771"/>
      <c r="G36" s="1771"/>
      <c r="H36" s="1772"/>
      <c r="K36" s="143"/>
    </row>
    <row r="37" spans="1:11" ht="15">
      <c r="A37" s="2146" t="str">
        <f>A2</f>
        <v>ANNEXE 1210</v>
      </c>
      <c r="B37" s="2147"/>
      <c r="C37" s="2147"/>
      <c r="D37" s="2147"/>
      <c r="E37" s="2147"/>
      <c r="F37" s="2147"/>
      <c r="G37" s="2147"/>
      <c r="H37" s="2148"/>
      <c r="K37" s="143"/>
    </row>
    <row r="38" spans="1:11" ht="22.5" customHeight="1">
      <c r="A38" s="2266">
        <f>A3</f>
        <v>0</v>
      </c>
      <c r="B38" s="2267"/>
      <c r="C38" s="2267"/>
      <c r="D38" s="2267"/>
      <c r="E38" s="2267"/>
      <c r="F38" s="2267"/>
      <c r="G38" s="2267"/>
      <c r="H38" s="2268"/>
      <c r="K38" s="143"/>
    </row>
    <row r="39" spans="1:11" ht="22.5" customHeight="1">
      <c r="A39" s="1764" t="str">
        <f>IF(Langue=0,A4&amp;" (suite)",A4&amp;" (continued)")</f>
        <v>PRÊTS HYPOTHÉCAIRES (suite)</v>
      </c>
      <c r="B39" s="1765"/>
      <c r="C39" s="1765"/>
      <c r="D39" s="1765"/>
      <c r="E39" s="1765"/>
      <c r="F39" s="1765"/>
      <c r="G39" s="1765"/>
      <c r="H39" s="1766"/>
      <c r="K39" s="143"/>
    </row>
    <row r="40" spans="1:11" ht="22.5" customHeight="1">
      <c r="A40" s="1907" t="str">
        <f>A5</f>
        <v>au </v>
      </c>
      <c r="B40" s="1908"/>
      <c r="C40" s="1908"/>
      <c r="D40" s="1908"/>
      <c r="E40" s="1908"/>
      <c r="F40" s="1908"/>
      <c r="G40" s="1908"/>
      <c r="H40" s="1909"/>
      <c r="K40" s="143"/>
    </row>
    <row r="41" spans="1:11" ht="15">
      <c r="A41" s="2269" t="str">
        <f>A6</f>
        <v>(000$)</v>
      </c>
      <c r="B41" s="2270"/>
      <c r="C41" s="2270"/>
      <c r="D41" s="2270"/>
      <c r="E41" s="2270"/>
      <c r="F41" s="2270"/>
      <c r="G41" s="2270"/>
      <c r="H41" s="2271"/>
      <c r="K41" s="143"/>
    </row>
    <row r="42" spans="1:11" ht="15">
      <c r="A42" s="1410"/>
      <c r="B42" s="1411"/>
      <c r="C42" s="1411"/>
      <c r="D42" s="170"/>
      <c r="E42" s="170"/>
      <c r="F42" s="170"/>
      <c r="G42" s="170"/>
      <c r="H42" s="1412"/>
      <c r="K42" s="143"/>
    </row>
    <row r="43" spans="1:11" ht="15" customHeight="1">
      <c r="A43" s="2161" t="str">
        <f>IF(Langue=0,J43,K43)</f>
        <v>PRÊTS NON ASSURÉS</v>
      </c>
      <c r="B43" s="2162"/>
      <c r="C43" s="2225"/>
      <c r="D43" s="2242" t="str">
        <f>D8</f>
        <v>Prêts en cours</v>
      </c>
      <c r="E43" s="2242"/>
      <c r="F43" s="2251" t="str">
        <f>F8</f>
        <v>Prêts en retard</v>
      </c>
      <c r="G43" s="2252"/>
      <c r="H43" s="2220" t="s">
        <v>2682</v>
      </c>
      <c r="J43" s="2234" t="s">
        <v>404</v>
      </c>
      <c r="K43" s="2237" t="s">
        <v>1197</v>
      </c>
    </row>
    <row r="44" spans="1:11" ht="34.5" customHeight="1">
      <c r="A44" s="1764"/>
      <c r="B44" s="1765"/>
      <c r="C44" s="1766"/>
      <c r="D44" s="2241" t="str">
        <f>D9</f>
        <v>Nombre</v>
      </c>
      <c r="E44" s="2241" t="str">
        <f>E9</f>
        <v>Solde net 
au bilan</v>
      </c>
      <c r="F44" s="1511" t="str">
        <f>F9</f>
        <v>De 30 à 89 jours</v>
      </c>
      <c r="G44" s="1511" t="str">
        <f>G9</f>
        <v>90 jours et plus</v>
      </c>
      <c r="H44" s="2221"/>
      <c r="J44" s="2234"/>
      <c r="K44" s="2237"/>
    </row>
    <row r="45" spans="1:11" ht="27.75" customHeight="1">
      <c r="A45" s="1764"/>
      <c r="B45" s="1765"/>
      <c r="C45" s="1766"/>
      <c r="D45" s="1889"/>
      <c r="E45" s="1889"/>
      <c r="F45" s="1505" t="str">
        <f>F10</f>
        <v>Montant</v>
      </c>
      <c r="G45" s="1505" t="str">
        <f>G10</f>
        <v>Montant</v>
      </c>
      <c r="H45" s="2221"/>
      <c r="J45" s="2234"/>
      <c r="K45" s="2237"/>
    </row>
    <row r="46" spans="1:11" ht="15">
      <c r="A46" s="2238"/>
      <c r="B46" s="2183"/>
      <c r="C46" s="2239"/>
      <c r="D46" s="741" t="s">
        <v>384</v>
      </c>
      <c r="E46" s="741" t="s">
        <v>164</v>
      </c>
      <c r="F46" s="741" t="s">
        <v>145</v>
      </c>
      <c r="G46" s="741" t="s">
        <v>150</v>
      </c>
      <c r="H46" s="2263"/>
      <c r="K46" s="143"/>
    </row>
    <row r="47" spans="1:11" s="925" customFormat="1" ht="30" customHeight="1">
      <c r="A47" s="2235" t="str">
        <f>A12</f>
        <v>Résidentiels</v>
      </c>
      <c r="B47" s="2236"/>
      <c r="C47" s="1415"/>
      <c r="D47" s="1512"/>
      <c r="E47" s="1512"/>
      <c r="F47" s="1512"/>
      <c r="G47" s="1512"/>
      <c r="H47" s="1414"/>
      <c r="K47" s="133"/>
    </row>
    <row r="48" spans="1:11" ht="15" customHeight="1">
      <c r="A48" s="2229" t="str">
        <f>A13</f>
        <v>Habitations unifamiliales</v>
      </c>
      <c r="B48" s="2230"/>
      <c r="C48" s="490">
        <v>300</v>
      </c>
      <c r="D48" s="1508"/>
      <c r="E48" s="1508"/>
      <c r="F48" s="1508"/>
      <c r="G48" s="1508"/>
      <c r="H48" s="1198"/>
      <c r="K48" s="136"/>
    </row>
    <row r="49" spans="1:11" ht="15">
      <c r="A49" s="2229" t="str">
        <f>A14</f>
        <v>Logements multiples</v>
      </c>
      <c r="B49" s="2231"/>
      <c r="C49" s="2231"/>
      <c r="D49" s="2231"/>
      <c r="E49" s="2231"/>
      <c r="F49" s="2231"/>
      <c r="G49" s="2231"/>
      <c r="H49" s="2230"/>
      <c r="K49" s="136"/>
    </row>
    <row r="50" spans="1:11" ht="15" customHeight="1">
      <c r="A50" s="1409"/>
      <c r="B50" s="130" t="str">
        <f>B15</f>
        <v>Immeubles en copropriété</v>
      </c>
      <c r="C50" s="499">
        <v>310</v>
      </c>
      <c r="D50" s="1419"/>
      <c r="E50" s="1419"/>
      <c r="F50" s="1419"/>
      <c r="G50" s="1419"/>
      <c r="H50" s="1416"/>
      <c r="K50" s="143"/>
    </row>
    <row r="51" spans="1:11" ht="15">
      <c r="A51" s="1409"/>
      <c r="B51" s="130" t="str">
        <f>B16</f>
        <v>Appartements en copropriété</v>
      </c>
      <c r="C51" s="499">
        <v>320</v>
      </c>
      <c r="D51" s="1419"/>
      <c r="E51" s="1419"/>
      <c r="F51" s="1419"/>
      <c r="G51" s="1419"/>
      <c r="H51" s="1416"/>
      <c r="K51" s="143"/>
    </row>
    <row r="52" spans="1:11" ht="15" customHeight="1">
      <c r="A52" s="1409"/>
      <c r="B52" s="76" t="str">
        <f>B17</f>
        <v>Autres</v>
      </c>
      <c r="C52" s="499">
        <v>330</v>
      </c>
      <c r="D52" s="1419"/>
      <c r="E52" s="1419"/>
      <c r="F52" s="1419"/>
      <c r="G52" s="1419"/>
      <c r="H52" s="1420"/>
      <c r="K52" s="143"/>
    </row>
    <row r="53" spans="1:11" ht="22.5" customHeight="1">
      <c r="A53" s="2215" t="str">
        <f>A18</f>
        <v>Total - résidentiels</v>
      </c>
      <c r="B53" s="2276"/>
      <c r="C53" s="500">
        <v>399</v>
      </c>
      <c r="D53" s="1445">
        <f t="shared" si="4" ref="D53:E53">SUM(D48:D52)</f>
        <v>0</v>
      </c>
      <c r="E53" s="1445">
        <f t="shared" si="4"/>
        <v>0</v>
      </c>
      <c r="F53" s="1199">
        <f>SUM(F48:F52)</f>
        <v>0</v>
      </c>
      <c r="G53" s="1445">
        <f>SUM(G48:G52)</f>
        <v>0</v>
      </c>
      <c r="H53" s="1200">
        <f>SUM(H48:H52)</f>
        <v>0</v>
      </c>
      <c r="J53" s="925"/>
      <c r="K53" s="134"/>
    </row>
    <row r="54" spans="1:11" s="925" customFormat="1" ht="30" customHeight="1">
      <c r="A54" s="2235" t="str">
        <f>A19</f>
        <v>Non résidentiels</v>
      </c>
      <c r="B54" s="2236"/>
      <c r="C54" s="2236"/>
      <c r="D54" s="1800"/>
      <c r="E54" s="1800"/>
      <c r="F54" s="1800"/>
      <c r="G54" s="1800"/>
      <c r="H54" s="1801"/>
      <c r="K54" s="133"/>
    </row>
    <row r="55" spans="1:11" ht="15" customHeight="1">
      <c r="A55" s="2232" t="str">
        <f>A20</f>
        <v>Immeubles agricoles</v>
      </c>
      <c r="B55" s="2233"/>
      <c r="C55" s="1413">
        <v>400</v>
      </c>
      <c r="D55" s="1508"/>
      <c r="E55" s="1508"/>
      <c r="F55" s="1508"/>
      <c r="G55" s="1508"/>
      <c r="H55" s="1198"/>
      <c r="K55" s="137"/>
    </row>
    <row r="56" spans="1:11" ht="15">
      <c r="A56" s="2229" t="str">
        <f>A21</f>
        <v>Propriétés non agricoles</v>
      </c>
      <c r="B56" s="2231"/>
      <c r="C56" s="2231"/>
      <c r="D56" s="2231"/>
      <c r="E56" s="2231"/>
      <c r="F56" s="2231"/>
      <c r="G56" s="2231"/>
      <c r="H56" s="2230"/>
      <c r="K56" s="136"/>
    </row>
    <row r="57" spans="1:11" ht="15">
      <c r="A57" s="1409"/>
      <c r="B57" s="130" t="str">
        <f t="shared" si="5" ref="B57:B62">B22</f>
        <v>Bureaux d'affaires</v>
      </c>
      <c r="C57" s="1413">
        <v>410</v>
      </c>
      <c r="D57" s="1419"/>
      <c r="E57" s="1419"/>
      <c r="F57" s="1419"/>
      <c r="G57" s="1419"/>
      <c r="H57" s="1416"/>
      <c r="K57" s="143"/>
    </row>
    <row r="58" spans="1:11" ht="15">
      <c r="A58" s="1409"/>
      <c r="B58" s="130" t="str">
        <f t="shared" si="5"/>
        <v>Centres commerciaux</v>
      </c>
      <c r="C58" s="1413">
        <v>420</v>
      </c>
      <c r="D58" s="1419"/>
      <c r="E58" s="1419"/>
      <c r="F58" s="1419"/>
      <c r="G58" s="1419"/>
      <c r="H58" s="1416"/>
      <c r="K58" s="143"/>
    </row>
    <row r="59" spans="1:11" ht="15">
      <c r="A59" s="1409"/>
      <c r="B59" s="130" t="str">
        <f t="shared" si="5"/>
        <v>Réserve foncière et aménagement de terrain</v>
      </c>
      <c r="C59" s="1413">
        <v>430</v>
      </c>
      <c r="D59" s="1419"/>
      <c r="E59" s="1419"/>
      <c r="F59" s="1419"/>
      <c r="G59" s="1419"/>
      <c r="H59" s="1416"/>
      <c r="K59" s="143"/>
    </row>
    <row r="60" spans="1:11" ht="15">
      <c r="A60" s="1409"/>
      <c r="B60" s="130" t="str">
        <f t="shared" si="5"/>
        <v>Immeubles industriels</v>
      </c>
      <c r="C60" s="1413">
        <v>440</v>
      </c>
      <c r="D60" s="1419"/>
      <c r="E60" s="1419"/>
      <c r="F60" s="1419"/>
      <c r="G60" s="1419"/>
      <c r="H60" s="1416"/>
      <c r="K60" s="143"/>
    </row>
    <row r="61" spans="1:11" ht="15">
      <c r="A61" s="1409"/>
      <c r="B61" s="130" t="str">
        <f t="shared" si="5"/>
        <v>Hôtels/Motels</v>
      </c>
      <c r="C61" s="1413">
        <v>450</v>
      </c>
      <c r="D61" s="1419"/>
      <c r="E61" s="1419"/>
      <c r="F61" s="1419"/>
      <c r="G61" s="1419"/>
      <c r="H61" s="1416"/>
      <c r="K61" s="143"/>
    </row>
    <row r="62" spans="1:11" ht="15" customHeight="1">
      <c r="A62" s="1409"/>
      <c r="B62" s="130" t="str">
        <f t="shared" si="5"/>
        <v>Autres</v>
      </c>
      <c r="C62" s="1413">
        <v>460</v>
      </c>
      <c r="D62" s="1419"/>
      <c r="E62" s="1419"/>
      <c r="F62" s="1419"/>
      <c r="G62" s="1419"/>
      <c r="H62" s="1420"/>
      <c r="K62" s="143"/>
    </row>
    <row r="63" spans="1:11" ht="22.5" customHeight="1">
      <c r="A63" s="2277" t="str">
        <f>A28</f>
        <v>Total - non résidentiels</v>
      </c>
      <c r="B63" s="2278"/>
      <c r="C63" s="1413">
        <v>499</v>
      </c>
      <c r="D63" s="1586">
        <f t="shared" si="6" ref="D63:E63">SUM(D55:D62)</f>
        <v>0</v>
      </c>
      <c r="E63" s="1586">
        <f t="shared" si="6"/>
        <v>0</v>
      </c>
      <c r="F63" s="1421">
        <f>SUM(F55:F62)</f>
        <v>0</v>
      </c>
      <c r="G63" s="1586">
        <f>SUM(G55:G62)</f>
        <v>0</v>
      </c>
      <c r="H63" s="1422">
        <f>SUM(H55:H62)</f>
        <v>0</v>
      </c>
      <c r="J63" s="925"/>
      <c r="K63" s="134"/>
    </row>
    <row r="64" spans="1:11" s="925" customFormat="1" ht="22.5" customHeight="1">
      <c r="A64" s="2226" t="str">
        <f>IF(Langue=0,J64,K64)</f>
        <v>TOTAL DES PRÊTS NON ASSURÉS</v>
      </c>
      <c r="B64" s="2226"/>
      <c r="C64" s="462">
        <v>599</v>
      </c>
      <c r="D64" s="1202">
        <f t="shared" si="7" ref="D64:E64">SUM(D53,D63)</f>
        <v>0</v>
      </c>
      <c r="E64" s="1202">
        <f t="shared" si="7"/>
        <v>0</v>
      </c>
      <c r="F64" s="1202">
        <f>SUM(F53,F63)</f>
        <v>0</v>
      </c>
      <c r="G64" s="1202">
        <f>SUM(G53,G63)</f>
        <v>0</v>
      </c>
      <c r="H64" s="1203">
        <f>SUM(H53,H63)</f>
        <v>0</v>
      </c>
      <c r="J64" s="942" t="s">
        <v>405</v>
      </c>
      <c r="K64" s="132" t="s">
        <v>1199</v>
      </c>
    </row>
    <row r="65" spans="1:11" ht="15">
      <c r="A65" s="1759"/>
      <c r="B65" s="1760"/>
      <c r="C65" s="1760"/>
      <c r="D65" s="1695"/>
      <c r="E65" s="1695"/>
      <c r="F65" s="1695"/>
      <c r="G65" s="1695"/>
      <c r="H65" s="1696"/>
      <c r="K65" s="143"/>
    </row>
    <row r="66" spans="1:11" ht="30" customHeight="1">
      <c r="A66" s="1694"/>
      <c r="B66" s="1695"/>
      <c r="C66" s="1695"/>
      <c r="D66" s="1695"/>
      <c r="E66" s="1695"/>
      <c r="F66" s="1695"/>
      <c r="G66" s="1695"/>
      <c r="H66" s="1696"/>
      <c r="K66" s="143"/>
    </row>
    <row r="67" spans="1:11" ht="56.25" customHeight="1">
      <c r="A67" s="1694"/>
      <c r="B67" s="1695"/>
      <c r="C67" s="1695"/>
      <c r="D67" s="1695"/>
      <c r="E67" s="1695"/>
      <c r="F67" s="1695"/>
      <c r="G67" s="1695"/>
      <c r="H67" s="1696"/>
      <c r="K67" s="143"/>
    </row>
    <row r="68" spans="1:11" ht="22.5" customHeight="1">
      <c r="A68" s="1694"/>
      <c r="B68" s="1695"/>
      <c r="C68" s="1695"/>
      <c r="D68" s="1695"/>
      <c r="E68" s="1695"/>
      <c r="F68" s="1695"/>
      <c r="G68" s="1695"/>
      <c r="H68" s="1696"/>
      <c r="K68" s="143"/>
    </row>
    <row r="69" spans="1:11" ht="15">
      <c r="A69" s="1694"/>
      <c r="B69" s="1695"/>
      <c r="C69" s="1695"/>
      <c r="D69" s="1695"/>
      <c r="E69" s="1695"/>
      <c r="F69" s="1695"/>
      <c r="G69" s="1695"/>
      <c r="H69" s="1696"/>
      <c r="K69" s="143"/>
    </row>
    <row r="70" spans="1:11" ht="15">
      <c r="A70" s="1741">
        <f>A35+1</f>
        <v>25</v>
      </c>
      <c r="B70" s="1742"/>
      <c r="C70" s="1742"/>
      <c r="D70" s="1742"/>
      <c r="E70" s="1742"/>
      <c r="F70" s="1742"/>
      <c r="G70" s="1742"/>
      <c r="H70" s="1743"/>
      <c r="K70" s="143"/>
    </row>
    <row r="71" spans="1:11" ht="15">
      <c r="A71" s="2257" t="str">
        <f t="shared" si="8" ref="A71:A75">A36</f>
        <v>SOCIÉTÉ À CHARTE QUÉBÉCOISE</v>
      </c>
      <c r="B71" s="2258"/>
      <c r="C71" s="2258"/>
      <c r="D71" s="2258"/>
      <c r="E71" s="2258"/>
      <c r="F71" s="2258"/>
      <c r="G71" s="2258"/>
      <c r="H71" s="2259"/>
      <c r="K71" s="143"/>
    </row>
    <row r="72" spans="1:11" ht="15">
      <c r="A72" s="2146" t="str">
        <f t="shared" si="8"/>
        <v>ANNEXE 1210</v>
      </c>
      <c r="B72" s="2147"/>
      <c r="C72" s="2147"/>
      <c r="D72" s="2147"/>
      <c r="E72" s="2147"/>
      <c r="F72" s="2147"/>
      <c r="G72" s="2147"/>
      <c r="H72" s="2148"/>
      <c r="K72" s="143"/>
    </row>
    <row r="73" spans="1:11" ht="22.5" customHeight="1">
      <c r="A73" s="2266">
        <f>A3</f>
        <v>0</v>
      </c>
      <c r="B73" s="2267"/>
      <c r="C73" s="2267"/>
      <c r="D73" s="2267"/>
      <c r="E73" s="2267"/>
      <c r="F73" s="2267"/>
      <c r="G73" s="2267"/>
      <c r="H73" s="2268"/>
      <c r="K73" s="143"/>
    </row>
    <row r="74" spans="1:11" ht="22.5" customHeight="1">
      <c r="A74" s="1764" t="str">
        <f>IF(Langue=0,A4&amp;" (suite)",A4&amp;" (continued)")</f>
        <v>PRÊTS HYPOTHÉCAIRES (suite)</v>
      </c>
      <c r="B74" s="1765"/>
      <c r="C74" s="1765"/>
      <c r="D74" s="1765"/>
      <c r="E74" s="1765"/>
      <c r="F74" s="1765"/>
      <c r="G74" s="1765"/>
      <c r="H74" s="1766"/>
      <c r="K74" s="143"/>
    </row>
    <row r="75" spans="1:11" ht="22.5" customHeight="1">
      <c r="A75" s="1907" t="str">
        <f t="shared" si="8"/>
        <v>au </v>
      </c>
      <c r="B75" s="1908"/>
      <c r="C75" s="1908"/>
      <c r="D75" s="1908"/>
      <c r="E75" s="1908"/>
      <c r="F75" s="1908"/>
      <c r="G75" s="1908"/>
      <c r="H75" s="1909"/>
      <c r="K75" s="143"/>
    </row>
    <row r="76" spans="1:11" ht="15">
      <c r="A76" s="2143" t="str">
        <f>A6</f>
        <v>(000$)</v>
      </c>
      <c r="B76" s="2144"/>
      <c r="C76" s="2144"/>
      <c r="D76" s="2144"/>
      <c r="E76" s="2144"/>
      <c r="F76" s="2144"/>
      <c r="G76" s="2144"/>
      <c r="H76" s="2145"/>
      <c r="K76" s="143"/>
    </row>
    <row r="77" spans="1:11" ht="15">
      <c r="A77" s="1694"/>
      <c r="B77" s="1695"/>
      <c r="C77" s="1695"/>
      <c r="D77" s="1695"/>
      <c r="E77" s="1695"/>
      <c r="F77" s="1695"/>
      <c r="G77" s="1695"/>
      <c r="H77" s="1696"/>
      <c r="K77" s="143"/>
    </row>
    <row r="78" spans="1:11" ht="15" customHeight="1">
      <c r="A78" s="2161" t="str">
        <f>IF(Langue=0,J78,K78)</f>
        <v>IMMEUBLES REPRIS</v>
      </c>
      <c r="B78" s="2162"/>
      <c r="C78" s="2225"/>
      <c r="D78" s="1889" t="str">
        <f>IF(Langue=0,J79,K79)</f>
        <v>Nombre</v>
      </c>
      <c r="E78" s="1889" t="str">
        <f>IF(Langue=0,J80,K80)</f>
        <v>Solde net 
au bilan</v>
      </c>
      <c r="F78" s="1889" t="s">
        <v>1508</v>
      </c>
      <c r="G78" s="1889" t="str">
        <f>IF(Langue=0,J81,K81)</f>
        <v>Revenu (perte) net(te)</v>
      </c>
      <c r="H78" s="1423"/>
      <c r="J78" s="936" t="s">
        <v>407</v>
      </c>
      <c r="K78" s="159" t="s">
        <v>1200</v>
      </c>
    </row>
    <row r="79" spans="1:11" ht="15">
      <c r="A79" s="1764"/>
      <c r="B79" s="1765"/>
      <c r="C79" s="1766"/>
      <c r="D79" s="1890"/>
      <c r="E79" s="1890"/>
      <c r="F79" s="1890"/>
      <c r="G79" s="1890"/>
      <c r="H79" s="1424"/>
      <c r="J79" s="914" t="s">
        <v>151</v>
      </c>
      <c r="K79" s="143" t="s">
        <v>1191</v>
      </c>
    </row>
    <row r="80" spans="1:11" ht="15">
      <c r="A80" s="1764"/>
      <c r="B80" s="1765"/>
      <c r="C80" s="1766"/>
      <c r="D80" s="1890"/>
      <c r="E80" s="1890"/>
      <c r="F80" s="1890"/>
      <c r="G80" s="1890"/>
      <c r="H80" s="1424"/>
      <c r="J80" s="914" t="s">
        <v>769</v>
      </c>
      <c r="K80" s="143" t="s">
        <v>1466</v>
      </c>
    </row>
    <row r="81" spans="1:11" ht="15">
      <c r="A81" s="2238"/>
      <c r="B81" s="2183"/>
      <c r="C81" s="2239"/>
      <c r="D81" s="1507" t="s">
        <v>206</v>
      </c>
      <c r="E81" s="1507" t="s">
        <v>207</v>
      </c>
      <c r="F81" s="1507" t="s">
        <v>208</v>
      </c>
      <c r="G81" s="1507" t="s">
        <v>784</v>
      </c>
      <c r="H81" s="1424"/>
      <c r="J81" s="1005" t="s">
        <v>807</v>
      </c>
      <c r="K81" s="637" t="s">
        <v>1201</v>
      </c>
    </row>
    <row r="82" spans="1:11" s="925" customFormat="1" ht="30" customHeight="1">
      <c r="A82" s="2235" t="str">
        <f>A12</f>
        <v>Résidentiels</v>
      </c>
      <c r="B82" s="2236"/>
      <c r="C82" s="2236"/>
      <c r="D82" s="2236"/>
      <c r="E82" s="2236"/>
      <c r="F82" s="2236"/>
      <c r="G82" s="2240"/>
      <c r="H82" s="1425"/>
      <c r="J82" s="942"/>
      <c r="K82" s="133"/>
    </row>
    <row r="83" spans="1:11" ht="15" customHeight="1">
      <c r="A83" s="2229" t="str">
        <f>A13</f>
        <v>Habitations unifamiliales</v>
      </c>
      <c r="B83" s="2230"/>
      <c r="C83" s="500">
        <v>600</v>
      </c>
      <c r="D83" s="1508"/>
      <c r="E83" s="1508"/>
      <c r="F83" s="1508"/>
      <c r="G83" s="1222"/>
      <c r="H83" s="1424"/>
      <c r="K83" s="143"/>
    </row>
    <row r="84" spans="1:11" ht="15" customHeight="1">
      <c r="A84" s="2229" t="str">
        <f>A14</f>
        <v>Logements multiples</v>
      </c>
      <c r="B84" s="2231"/>
      <c r="C84" s="2231"/>
      <c r="D84" s="2231"/>
      <c r="E84" s="2231"/>
      <c r="F84" s="2231"/>
      <c r="G84" s="2230"/>
      <c r="H84" s="1424"/>
      <c r="J84" s="140"/>
      <c r="K84" s="143"/>
    </row>
    <row r="85" spans="1:11" ht="15" customHeight="1">
      <c r="A85" s="1409"/>
      <c r="B85" s="130" t="str">
        <f>B15</f>
        <v>Immeubles en copropriété</v>
      </c>
      <c r="C85" s="499">
        <v>610</v>
      </c>
      <c r="D85" s="1419"/>
      <c r="E85" s="1419"/>
      <c r="F85" s="1419"/>
      <c r="G85" s="1420"/>
      <c r="H85" s="1424"/>
      <c r="K85" s="143"/>
    </row>
    <row r="86" spans="1:11" ht="15" customHeight="1">
      <c r="A86" s="1409"/>
      <c r="B86" s="130" t="str">
        <f>B16</f>
        <v>Appartements en copropriété</v>
      </c>
      <c r="C86" s="499">
        <v>620</v>
      </c>
      <c r="D86" s="1419"/>
      <c r="E86" s="1419"/>
      <c r="F86" s="1419"/>
      <c r="G86" s="1420"/>
      <c r="H86" s="1424"/>
      <c r="K86" s="143"/>
    </row>
    <row r="87" spans="1:11" ht="15">
      <c r="A87" s="1409"/>
      <c r="B87" s="130" t="str">
        <f>B17</f>
        <v>Autres</v>
      </c>
      <c r="C87" s="499">
        <v>630</v>
      </c>
      <c r="D87" s="1419"/>
      <c r="E87" s="1419"/>
      <c r="F87" s="1419"/>
      <c r="G87" s="1420"/>
      <c r="H87" s="1424"/>
      <c r="K87" s="143"/>
    </row>
    <row r="88" spans="1:11" ht="22.5" customHeight="1">
      <c r="A88" s="2227" t="str">
        <f>A18</f>
        <v>Total - résidentiels</v>
      </c>
      <c r="B88" s="2228"/>
      <c r="C88" s="500">
        <v>699</v>
      </c>
      <c r="D88" s="1199">
        <f>SUM(D83:D87)</f>
        <v>0</v>
      </c>
      <c r="E88" s="1199">
        <f>SUM(E83:E87)</f>
        <v>0</v>
      </c>
      <c r="F88" s="1199">
        <f>SUM(F83:F87)</f>
        <v>0</v>
      </c>
      <c r="G88" s="1091">
        <f>SUM(G83:G87)</f>
        <v>0</v>
      </c>
      <c r="H88" s="1424"/>
      <c r="J88" s="925"/>
      <c r="K88" s="134"/>
    </row>
    <row r="89" spans="1:11" s="925" customFormat="1" ht="30" customHeight="1">
      <c r="A89" s="2235" t="str">
        <f>A19</f>
        <v>Non résidentiels</v>
      </c>
      <c r="B89" s="2236"/>
      <c r="C89" s="1415"/>
      <c r="D89" s="1429"/>
      <c r="E89" s="1429"/>
      <c r="F89" s="1430"/>
      <c r="G89" s="1430"/>
      <c r="H89" s="1425"/>
      <c r="J89" s="939"/>
      <c r="K89" s="133"/>
    </row>
    <row r="90" spans="1:11" ht="15" customHeight="1">
      <c r="A90" s="2232" t="str">
        <f>A20</f>
        <v>Immeubles agricoles</v>
      </c>
      <c r="B90" s="2233"/>
      <c r="C90" s="1413">
        <v>700</v>
      </c>
      <c r="D90" s="1508"/>
      <c r="E90" s="1508"/>
      <c r="F90" s="1508"/>
      <c r="G90" s="1222"/>
      <c r="H90" s="1424"/>
      <c r="J90" s="139"/>
      <c r="K90" s="143"/>
    </row>
    <row r="91" spans="1:11" ht="15" customHeight="1">
      <c r="A91" s="2229" t="str">
        <f>A21</f>
        <v>Propriétés non agricoles</v>
      </c>
      <c r="B91" s="2231"/>
      <c r="C91" s="2231"/>
      <c r="D91" s="2231"/>
      <c r="E91" s="2231"/>
      <c r="F91" s="2231"/>
      <c r="G91" s="2230"/>
      <c r="H91" s="1424"/>
      <c r="J91" s="1015"/>
      <c r="K91" s="143"/>
    </row>
    <row r="92" spans="1:11" ht="15">
      <c r="A92" s="1409"/>
      <c r="B92" s="130" t="str">
        <f t="shared" si="9" ref="B92:B97">B22</f>
        <v>Bureaux d'affaires</v>
      </c>
      <c r="C92" s="1413">
        <v>710</v>
      </c>
      <c r="D92" s="1419"/>
      <c r="E92" s="1419"/>
      <c r="F92" s="1419"/>
      <c r="G92" s="1420"/>
      <c r="H92" s="1424"/>
      <c r="K92" s="143"/>
    </row>
    <row r="93" spans="1:11" ht="15">
      <c r="A93" s="1409"/>
      <c r="B93" s="130" t="str">
        <f t="shared" si="9"/>
        <v>Centres commerciaux</v>
      </c>
      <c r="C93" s="1413">
        <v>720</v>
      </c>
      <c r="D93" s="1419"/>
      <c r="E93" s="1419"/>
      <c r="F93" s="1419"/>
      <c r="G93" s="1420"/>
      <c r="H93" s="1424"/>
      <c r="K93" s="143"/>
    </row>
    <row r="94" spans="1:11" ht="15">
      <c r="A94" s="1409"/>
      <c r="B94" s="130" t="str">
        <f t="shared" si="9"/>
        <v>Réserve foncière et aménagement de terrain</v>
      </c>
      <c r="C94" s="1413">
        <v>730</v>
      </c>
      <c r="D94" s="1419"/>
      <c r="E94" s="1419"/>
      <c r="F94" s="1419"/>
      <c r="G94" s="1420"/>
      <c r="H94" s="1424"/>
      <c r="K94" s="143"/>
    </row>
    <row r="95" spans="1:11" ht="15">
      <c r="A95" s="1409"/>
      <c r="B95" s="130" t="str">
        <f t="shared" si="9"/>
        <v>Immeubles industriels</v>
      </c>
      <c r="C95" s="1413">
        <v>740</v>
      </c>
      <c r="D95" s="1419"/>
      <c r="E95" s="1419"/>
      <c r="F95" s="1419"/>
      <c r="G95" s="1420"/>
      <c r="H95" s="1424"/>
      <c r="K95" s="143"/>
    </row>
    <row r="96" spans="1:11" ht="15">
      <c r="A96" s="1409"/>
      <c r="B96" s="130" t="str">
        <f t="shared" si="9"/>
        <v>Hôtels/Motels</v>
      </c>
      <c r="C96" s="1413">
        <v>750</v>
      </c>
      <c r="D96" s="1419"/>
      <c r="E96" s="1419"/>
      <c r="F96" s="1419"/>
      <c r="G96" s="1420"/>
      <c r="H96" s="1424"/>
      <c r="K96" s="143"/>
    </row>
    <row r="97" spans="1:11" ht="15">
      <c r="A97" s="1409"/>
      <c r="B97" s="130" t="str">
        <f t="shared" si="9"/>
        <v>Autres</v>
      </c>
      <c r="C97" s="1413">
        <v>760</v>
      </c>
      <c r="D97" s="1419"/>
      <c r="E97" s="1419"/>
      <c r="F97" s="1419"/>
      <c r="G97" s="1420"/>
      <c r="H97" s="1424"/>
      <c r="K97" s="143"/>
    </row>
    <row r="98" spans="1:11" ht="22.5" customHeight="1">
      <c r="A98" s="2227" t="str">
        <f>A28</f>
        <v>Total - non résidentiels</v>
      </c>
      <c r="B98" s="2228"/>
      <c r="C98" s="1413">
        <v>799</v>
      </c>
      <c r="D98" s="1417">
        <f>SUM(D90:D97)</f>
        <v>0</v>
      </c>
      <c r="E98" s="1417">
        <f>SUM(E90:E97)</f>
        <v>0</v>
      </c>
      <c r="F98" s="1417">
        <f>SUM(F90:F97)</f>
        <v>0</v>
      </c>
      <c r="G98" s="1513">
        <f>SUM(G90:G97)</f>
        <v>0</v>
      </c>
      <c r="H98" s="1424"/>
      <c r="J98" s="925"/>
      <c r="K98" s="134"/>
    </row>
    <row r="99" spans="1:11" s="925" customFormat="1" ht="22.5" customHeight="1">
      <c r="A99" s="2226" t="str">
        <f>IF(Langue=0,J99,K99)</f>
        <v>TOTAL DES IMMEUBLES REPRIS</v>
      </c>
      <c r="B99" s="2226"/>
      <c r="C99" s="462">
        <v>899</v>
      </c>
      <c r="D99" s="1587">
        <f>D88+D98</f>
        <v>0</v>
      </c>
      <c r="E99" s="1514">
        <f>E88+E98</f>
        <v>0</v>
      </c>
      <c r="F99" s="1514">
        <f>F88+F98</f>
        <v>0</v>
      </c>
      <c r="G99" s="1200">
        <f>G88+G98</f>
        <v>0</v>
      </c>
      <c r="H99" s="1426"/>
      <c r="J99" s="925" t="s">
        <v>408</v>
      </c>
      <c r="K99" s="131" t="s">
        <v>2216</v>
      </c>
    </row>
    <row r="100" spans="1:11" ht="15">
      <c r="A100" s="2272"/>
      <c r="B100" s="2273"/>
      <c r="C100" s="2273"/>
      <c r="D100" s="2273"/>
      <c r="E100" s="2273"/>
      <c r="F100" s="2273"/>
      <c r="G100" s="2273"/>
      <c r="H100" s="1412"/>
      <c r="K100" s="143"/>
    </row>
    <row r="101" spans="1:11" ht="30" customHeight="1">
      <c r="A101" s="2274"/>
      <c r="B101" s="2275"/>
      <c r="C101" s="2275"/>
      <c r="D101" s="2275"/>
      <c r="E101" s="2275"/>
      <c r="F101" s="2275"/>
      <c r="G101" s="2275"/>
      <c r="H101" s="1412"/>
      <c r="J101" s="915" t="s">
        <v>324</v>
      </c>
      <c r="K101" s="143"/>
    </row>
    <row r="102" spans="1:11" ht="56.25" customHeight="1">
      <c r="A102" s="2274"/>
      <c r="B102" s="2275"/>
      <c r="C102" s="2275"/>
      <c r="D102" s="2275"/>
      <c r="E102" s="2275"/>
      <c r="F102" s="2275"/>
      <c r="G102" s="2275"/>
      <c r="H102" s="1412"/>
      <c r="K102" s="143"/>
    </row>
    <row r="103" spans="1:11" ht="22.5" customHeight="1">
      <c r="A103" s="2274"/>
      <c r="B103" s="2275"/>
      <c r="C103" s="2275"/>
      <c r="D103" s="2275"/>
      <c r="E103" s="2275"/>
      <c r="F103" s="2275"/>
      <c r="G103" s="2275"/>
      <c r="H103" s="1412"/>
      <c r="K103" s="143"/>
    </row>
    <row r="104" spans="1:11" ht="15">
      <c r="A104" s="1410"/>
      <c r="B104" s="1411"/>
      <c r="C104" s="1411"/>
      <c r="D104" s="170"/>
      <c r="E104" s="170"/>
      <c r="F104" s="170"/>
      <c r="G104" s="170"/>
      <c r="H104" s="1412"/>
      <c r="K104" s="143"/>
    </row>
    <row r="105" spans="1:11" ht="15">
      <c r="A105" s="1741">
        <f>A70+1</f>
        <v>26</v>
      </c>
      <c r="B105" s="1742"/>
      <c r="C105" s="1742"/>
      <c r="D105" s="1742"/>
      <c r="E105" s="1742"/>
      <c r="F105" s="1742"/>
      <c r="G105" s="1742"/>
      <c r="H105" s="1427"/>
      <c r="K105" s="143"/>
    </row>
    <row r="106" ht="15">
      <c r="K106" s="143"/>
    </row>
    <row r="107" spans="10:11" ht="15">
      <c r="J107" s="936" t="s">
        <v>92</v>
      </c>
      <c r="K107" s="159" t="s">
        <v>1190</v>
      </c>
    </row>
    <row r="108" spans="10:11" ht="15">
      <c r="J108" s="914" t="s">
        <v>151</v>
      </c>
      <c r="K108" s="143" t="s">
        <v>1191</v>
      </c>
    </row>
    <row r="109" spans="10:11" ht="15">
      <c r="J109" s="914" t="s">
        <v>769</v>
      </c>
      <c r="K109" s="143" t="s">
        <v>1466</v>
      </c>
    </row>
    <row r="110" spans="10:11" ht="15">
      <c r="J110" s="914" t="s">
        <v>836</v>
      </c>
      <c r="K110" s="143" t="s">
        <v>1656</v>
      </c>
    </row>
    <row r="111" spans="10:11" ht="15">
      <c r="J111" s="914" t="s">
        <v>93</v>
      </c>
      <c r="K111" s="143" t="s">
        <v>1567</v>
      </c>
    </row>
    <row r="112" spans="10:11" ht="15">
      <c r="J112" s="914" t="s">
        <v>94</v>
      </c>
      <c r="K112" s="143" t="s">
        <v>1566</v>
      </c>
    </row>
    <row r="113" spans="10:11" ht="15">
      <c r="J113" s="914" t="s">
        <v>205</v>
      </c>
      <c r="K113" s="143" t="s">
        <v>1196</v>
      </c>
    </row>
    <row r="114" spans="10:11" ht="15">
      <c r="J114" s="1005"/>
      <c r="K114" s="637"/>
    </row>
  </sheetData>
  <sheetProtection algorithmName="SHA-512" hashValue="82IQ9pg/qVCH+0dmi4KX5d2EO7mx6xEHc1aGsbVISnlWBjr1qPIXEHe19DZRug3JZ79gu6k7yu772gLxRKCXjw==" saltValue="J3XOianx/jAbLkva/TQIXQ==" spinCount="100000" sheet="1" objects="1" scenarios="1"/>
  <mergeCells count="76">
    <mergeCell ref="A105:G105"/>
    <mergeCell ref="A41:H41"/>
    <mergeCell ref="H43:H46"/>
    <mergeCell ref="F43:G43"/>
    <mergeCell ref="A100:G101"/>
    <mergeCell ref="A102:G103"/>
    <mergeCell ref="A65:H66"/>
    <mergeCell ref="A70:H70"/>
    <mergeCell ref="A43:C45"/>
    <mergeCell ref="A47:B47"/>
    <mergeCell ref="A64:B64"/>
    <mergeCell ref="A73:H73"/>
    <mergeCell ref="A74:H74"/>
    <mergeCell ref="A53:B53"/>
    <mergeCell ref="A63:B63"/>
    <mergeCell ref="A48:B48"/>
    <mergeCell ref="A20:B20"/>
    <mergeCell ref="A18:B18"/>
    <mergeCell ref="A36:H36"/>
    <mergeCell ref="A37:H37"/>
    <mergeCell ref="A38:H38"/>
    <mergeCell ref="A6:H6"/>
    <mergeCell ref="A5:H5"/>
    <mergeCell ref="A4:H4"/>
    <mergeCell ref="H8:H11"/>
    <mergeCell ref="A13:B13"/>
    <mergeCell ref="A56:H56"/>
    <mergeCell ref="A28:B28"/>
    <mergeCell ref="E78:E80"/>
    <mergeCell ref="F78:F80"/>
    <mergeCell ref="G78:G80"/>
    <mergeCell ref="A67:H69"/>
    <mergeCell ref="A71:H71"/>
    <mergeCell ref="A72:H72"/>
    <mergeCell ref="A35:H35"/>
    <mergeCell ref="A39:H39"/>
    <mergeCell ref="A40:H40"/>
    <mergeCell ref="A1:G1"/>
    <mergeCell ref="D43:E43"/>
    <mergeCell ref="A11:C11"/>
    <mergeCell ref="A29:B29"/>
    <mergeCell ref="A8:C10"/>
    <mergeCell ref="D8:E8"/>
    <mergeCell ref="D9:D10"/>
    <mergeCell ref="E9:E10"/>
    <mergeCell ref="A3:H3"/>
    <mergeCell ref="A2:H2"/>
    <mergeCell ref="A21:H21"/>
    <mergeCell ref="A19:H19"/>
    <mergeCell ref="A14:H14"/>
    <mergeCell ref="A12:H12"/>
    <mergeCell ref="F8:G8"/>
    <mergeCell ref="A7:H7"/>
    <mergeCell ref="J43:J45"/>
    <mergeCell ref="A54:H54"/>
    <mergeCell ref="K43:K45"/>
    <mergeCell ref="A81:C81"/>
    <mergeCell ref="A89:B89"/>
    <mergeCell ref="A82:G82"/>
    <mergeCell ref="A75:H75"/>
    <mergeCell ref="A46:C46"/>
    <mergeCell ref="D44:D45"/>
    <mergeCell ref="E44:E45"/>
    <mergeCell ref="A76:H76"/>
    <mergeCell ref="A77:H77"/>
    <mergeCell ref="A78:C80"/>
    <mergeCell ref="D78:D80"/>
    <mergeCell ref="A49:H49"/>
    <mergeCell ref="A55:B55"/>
    <mergeCell ref="A99:B99"/>
    <mergeCell ref="A88:B88"/>
    <mergeCell ref="A98:B98"/>
    <mergeCell ref="A83:B83"/>
    <mergeCell ref="A84:G84"/>
    <mergeCell ref="A90:B90"/>
    <mergeCell ref="A91:G91"/>
  </mergeCells>
  <hyperlinks>
    <hyperlink ref="G99" location="_P300332001" tooltip="Annexe 300 - Ligne 3320\Schedule 300 - Line 3320" display="_P300332001"/>
    <hyperlink ref="D53" location="_P120002002" tooltip="Annexe\Schedule 1200" display="_P120002002"/>
    <hyperlink ref="D18" location="_P120001002" tooltip="Annexe\Schedule 1200" display="_P120001002"/>
    <hyperlink ref="D28" location="_P120003002" tooltip="Annexe\Schedule 1200" display="_1200_030_02"/>
    <hyperlink ref="D63" location="_P120003002" tooltip="Annexe\Schedule 1200" display="_P120003002"/>
    <hyperlink ref="D99" location="_P120009002" tooltip="Annexe\Schedule 1200" display="_P120009002"/>
    <hyperlink ref="G53" location="_P120002004" tooltip="Annexe\Schedule 1200" display="_1200_020_04"/>
    <hyperlink ref="G28" location="_P120003004" tooltip="Annexe\Schedule 1200" display="_1200_030_04"/>
    <hyperlink ref="G63" location="_P120003004" tooltip="Annexe\Schedule 1200" display="_P120003004"/>
    <hyperlink ref="E99" location="_P120009008" tooltip="Annexe\Schedule 1200" display="_1200_090_08"/>
    <hyperlink ref="E18" location="_P120001008" tooltip="Annexe\Schedule 1200" display="_P120001008"/>
    <hyperlink ref="E53" location="_P120002008" tooltip="Annexe\Schedule 1200" display="_P120002008"/>
    <hyperlink ref="E28" location="_P120003008" tooltip="Annexe\Schedule 1200" display="_1200_030_03"/>
    <hyperlink ref="E63" location="_P120003008" tooltip="Annexe\Schedule 1200" display="_P120003008"/>
    <hyperlink ref="F99" location="_P120009007" tooltip="Annexe\Schedule 1200" display="_1200_090_07"/>
    <hyperlink ref="H28" location="_P120003007" tooltip="Annexe\Schedule 1200" display="_P120003007"/>
    <hyperlink ref="H53" location="_P120002007" tooltip="Annexe\Schedule 1200" display="_P120002007"/>
    <hyperlink ref="H63" location="_P120003007" tooltip="Annexe\Schedule 1200" display="_P120003007"/>
    <hyperlink ref="G18" location="_P120001004" tooltip="Annexe\Schedule 1200" display="_P120001004"/>
    <hyperlink ref="H18" location="_P120001007" tooltip="Annexe\Schedule 1200" display="_P120001007"/>
  </hyperlinks>
  <printOptions horizontalCentered="1"/>
  <pageMargins left="0.393700787401575" right="0.393700787401575" top="1.11055118110236" bottom="0.590551181102362" header="0.31496062992126" footer="0.31496062992126"/>
  <pageSetup orientation="portrait" scale="69" r:id="rId2"/>
  <rowBreaks count="2" manualBreakCount="2">
    <brk id="35" max="16383" man="1"/>
    <brk id="70" max="16383" man="1"/>
  </rowBreaks>
  <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29">
    <tabColor rgb="FF92D050"/>
    <pageSetUpPr fitToPage="1"/>
  </sheetPr>
  <dimension ref="A1:M30"/>
  <sheetViews>
    <sheetView zoomScale="90" zoomScaleNormal="90" workbookViewId="0" topLeftCell="A1">
      <selection pane="topLeft" activeCell="A1" sqref="A1:E1"/>
    </sheetView>
  </sheetViews>
  <sheetFormatPr defaultColWidth="0" defaultRowHeight="15" outlineLevelCol="1"/>
  <cols>
    <col min="1" max="1" width="25.5714285714286" style="915" customWidth="1"/>
    <col min="2" max="2" width="6" style="915" customWidth="1"/>
    <col min="3" max="9" width="13.7142857142857" style="915" customWidth="1"/>
    <col min="10" max="10" width="16.8571428571429" style="915" bestFit="1" customWidth="1"/>
    <col min="11" max="11" width="1.42857142857143" style="915" customWidth="1"/>
    <col min="12" max="12" width="41.4285714285714" style="915" hidden="1" customWidth="1" outlineLevel="1"/>
    <col min="13" max="13" width="42" style="915" hidden="1" customWidth="1" outlineLevel="1"/>
    <col min="14" max="14" width="0" style="915" hidden="1" customWidth="1" collapsed="1"/>
    <col min="15" max="16384" width="11.4285714285714" style="915" hidden="1"/>
  </cols>
  <sheetData>
    <row r="1" spans="1:10" ht="24" customHeight="1">
      <c r="A1" s="1795" t="str">
        <f>Identification!A14</f>
        <v>SOCIÉTÉ À CHARTE QUÉBÉCOISE</v>
      </c>
      <c r="B1" s="1796"/>
      <c r="C1" s="1796"/>
      <c r="D1" s="1796"/>
      <c r="E1" s="1796"/>
      <c r="F1" s="937"/>
      <c r="G1" s="937"/>
      <c r="H1" s="937"/>
      <c r="I1" s="937"/>
      <c r="J1" s="218" t="str">
        <f>Identification!A15</f>
        <v>ÉTAT ANNUEL</v>
      </c>
    </row>
    <row r="2" spans="1:10" ht="15">
      <c r="A2" s="2146" t="str">
        <f>IF(Langue=0,"ANNEXE "&amp;'T des M - T of C'!A21,"SCHEDULE "&amp;'T des M - T of C'!A21)</f>
        <v>ANNEXE 1210.1</v>
      </c>
      <c r="B2" s="2147"/>
      <c r="C2" s="2147"/>
      <c r="D2" s="2147"/>
      <c r="E2" s="2147"/>
      <c r="F2" s="2147"/>
      <c r="G2" s="2147"/>
      <c r="J2" s="916"/>
    </row>
    <row r="3" spans="1:10" ht="22.5" customHeight="1">
      <c r="A3" s="1901">
        <f>'300'!$A$3</f>
        <v>0</v>
      </c>
      <c r="B3" s="1902"/>
      <c r="C3" s="1902"/>
      <c r="D3" s="1902"/>
      <c r="E3" s="1902"/>
      <c r="F3" s="1902"/>
      <c r="G3" s="1902"/>
      <c r="H3" s="1902"/>
      <c r="I3" s="1902"/>
      <c r="J3" s="1903"/>
    </row>
    <row r="4" spans="1:10" ht="22.5" customHeight="1">
      <c r="A4" s="1764" t="str">
        <f>UPPER('T des M - T of C'!B21)</f>
        <v>SOMMAIRE DES PRÊTS HYPOTHÉCAIRES SELON L'IMPORTANCE</v>
      </c>
      <c r="B4" s="1765"/>
      <c r="C4" s="1765"/>
      <c r="D4" s="1765"/>
      <c r="E4" s="1765"/>
      <c r="F4" s="1765"/>
      <c r="G4" s="1765"/>
      <c r="H4" s="1765"/>
      <c r="I4" s="1765"/>
      <c r="J4" s="1766"/>
    </row>
    <row r="5" spans="1:10" ht="22.5" customHeight="1">
      <c r="A5" s="1907" t="str">
        <f>IF(Langue=0,"au "&amp;Identification!J19,"As at "&amp;Identification!J19)</f>
        <v>au </v>
      </c>
      <c r="B5" s="1908"/>
      <c r="C5" s="1908"/>
      <c r="D5" s="1908"/>
      <c r="E5" s="1908"/>
      <c r="F5" s="1908"/>
      <c r="G5" s="1908"/>
      <c r="H5" s="1908"/>
      <c r="I5" s="1908"/>
      <c r="J5" s="1909"/>
    </row>
    <row r="6" spans="1:13" ht="15">
      <c r="A6" s="2143" t="str">
        <f>IF(Langue=0,L6,M6)</f>
        <v>(000$)</v>
      </c>
      <c r="B6" s="2144"/>
      <c r="C6" s="2144"/>
      <c r="D6" s="2144"/>
      <c r="E6" s="2144"/>
      <c r="F6" s="2144"/>
      <c r="G6" s="2144"/>
      <c r="H6" s="2144"/>
      <c r="I6" s="2144"/>
      <c r="J6" s="2145"/>
      <c r="L6" s="102" t="s">
        <v>325</v>
      </c>
      <c r="M6" s="244" t="s">
        <v>970</v>
      </c>
    </row>
    <row r="7" spans="1:10" ht="11.25" customHeight="1">
      <c r="A7" s="2185"/>
      <c r="B7" s="2186"/>
      <c r="C7" s="2186"/>
      <c r="D7" s="2186"/>
      <c r="E7" s="2186"/>
      <c r="F7" s="2186"/>
      <c r="G7" s="2186"/>
      <c r="H7" s="1006"/>
      <c r="J7" s="916"/>
    </row>
    <row r="8" spans="1:13" ht="79.5" customHeight="1">
      <c r="A8" s="2283" t="str">
        <f>IF(Langue=0,L8,M8)</f>
        <v>TRANCHE</v>
      </c>
      <c r="B8" s="2284"/>
      <c r="C8" s="2279" t="str">
        <f>IF(Langue=0,L19,M19)</f>
        <v>Prêts résidentiels - Assurés SCHL</v>
      </c>
      <c r="D8" s="2280"/>
      <c r="E8" s="2279" t="str">
        <f>IF(Langue=0,L22,M22)</f>
        <v>Prêts résidentiels - Assurés autres</v>
      </c>
      <c r="F8" s="2280"/>
      <c r="G8" s="2279" t="str">
        <f>IF(Langue=0,L25,M25)</f>
        <v>Prêts résidentiels - 
non assurés</v>
      </c>
      <c r="H8" s="2280"/>
      <c r="I8" s="83" t="str">
        <f>IF(Langue=0,L28,M28)</f>
        <v>Prêts non résidentiels assurés et non assurés</v>
      </c>
      <c r="J8" s="2281" t="s">
        <v>53</v>
      </c>
      <c r="L8" s="163" t="s">
        <v>409</v>
      </c>
      <c r="M8" s="164" t="s">
        <v>1202</v>
      </c>
    </row>
    <row r="9" spans="1:13" ht="15">
      <c r="A9" s="2285"/>
      <c r="B9" s="2286"/>
      <c r="C9" s="620" t="str">
        <f>IF(Langue=0,L20,M20)</f>
        <v>Nombre</v>
      </c>
      <c r="D9" s="620" t="str">
        <f>IF(Langue=0,L21,M21)</f>
        <v>Montant</v>
      </c>
      <c r="E9" s="620" t="str">
        <f>IF(Langue=0,L23,M23)</f>
        <v>Nombre</v>
      </c>
      <c r="F9" s="620" t="str">
        <f>IF(Langue=0,L24,M24)</f>
        <v>Montant</v>
      </c>
      <c r="G9" s="620" t="str">
        <f>IF(Langue=0,L26,M26)</f>
        <v>Nombre</v>
      </c>
      <c r="H9" s="620" t="str">
        <f>IF(Langue=0,L27,M27)</f>
        <v>Montant</v>
      </c>
      <c r="I9" s="620" t="str">
        <f>IF(Langue=0,L29,M29)</f>
        <v>Montant</v>
      </c>
      <c r="J9" s="2282"/>
      <c r="L9" s="162"/>
      <c r="M9" s="165"/>
    </row>
    <row r="10" spans="1:13" ht="15">
      <c r="A10" s="2287"/>
      <c r="B10" s="2288"/>
      <c r="C10" s="606" t="s">
        <v>377</v>
      </c>
      <c r="D10" s="606" t="s">
        <v>376</v>
      </c>
      <c r="E10" s="607" t="s">
        <v>378</v>
      </c>
      <c r="F10" s="607" t="s">
        <v>379</v>
      </c>
      <c r="G10" s="606" t="s">
        <v>380</v>
      </c>
      <c r="H10" s="606" t="s">
        <v>381</v>
      </c>
      <c r="I10" s="607" t="s">
        <v>382</v>
      </c>
      <c r="J10" s="606" t="s">
        <v>383</v>
      </c>
      <c r="L10" s="162"/>
      <c r="M10" s="165"/>
    </row>
    <row r="11" spans="1:13" ht="15">
      <c r="A11" s="80" t="str">
        <f>IF(Langue=0,L11,M11)</f>
        <v>0 à 250</v>
      </c>
      <c r="B11" s="501" t="s">
        <v>385</v>
      </c>
      <c r="C11" s="1207"/>
      <c r="D11" s="1207"/>
      <c r="E11" s="1207"/>
      <c r="F11" s="1207"/>
      <c r="G11" s="1207"/>
      <c r="H11" s="1207"/>
      <c r="I11" s="1207"/>
      <c r="J11" s="1208">
        <f>+H11+D11+F11+I11</f>
        <v>0</v>
      </c>
      <c r="L11" s="2" t="s">
        <v>799</v>
      </c>
      <c r="M11" s="106" t="s">
        <v>1210</v>
      </c>
    </row>
    <row r="12" spans="1:13" ht="15">
      <c r="A12" s="80" t="str">
        <f>IF(Langue=0,L12,M12)</f>
        <v>Plus de 250  jusqu'à 500</v>
      </c>
      <c r="B12" s="501" t="s">
        <v>194</v>
      </c>
      <c r="C12" s="1207"/>
      <c r="D12" s="1207"/>
      <c r="E12" s="1207"/>
      <c r="F12" s="1207"/>
      <c r="G12" s="1207"/>
      <c r="H12" s="1207"/>
      <c r="I12" s="1207"/>
      <c r="J12" s="1208">
        <f>+H12+D12+F12+I12</f>
        <v>0</v>
      </c>
      <c r="L12" s="2" t="s">
        <v>850</v>
      </c>
      <c r="M12" s="106" t="s">
        <v>1203</v>
      </c>
    </row>
    <row r="13" spans="1:13" ht="15">
      <c r="A13" s="80" t="str">
        <f>IF(Langue=0,L13,M13)</f>
        <v>Plus de 500 jusqu'à 1 000</v>
      </c>
      <c r="B13" s="501" t="s">
        <v>195</v>
      </c>
      <c r="C13" s="1207"/>
      <c r="D13" s="1207"/>
      <c r="E13" s="1207"/>
      <c r="F13" s="1207"/>
      <c r="G13" s="1207"/>
      <c r="H13" s="1207"/>
      <c r="I13" s="1207"/>
      <c r="J13" s="1208">
        <f>+H13+D13+F13+I13</f>
        <v>0</v>
      </c>
      <c r="L13" s="2" t="s">
        <v>803</v>
      </c>
      <c r="M13" s="106" t="s">
        <v>1204</v>
      </c>
    </row>
    <row r="14" spans="1:13" ht="15">
      <c r="A14" s="80" t="str">
        <f>IF(Langue=0,L14,M14)</f>
        <v>Plus de 1 000 jusqu'à 5 000</v>
      </c>
      <c r="B14" s="501" t="s">
        <v>200</v>
      </c>
      <c r="C14" s="1207"/>
      <c r="D14" s="1207"/>
      <c r="E14" s="1207"/>
      <c r="F14" s="1207"/>
      <c r="G14" s="1207"/>
      <c r="H14" s="1207"/>
      <c r="I14" s="1207"/>
      <c r="J14" s="1208">
        <f>+H14+D14+F14+I14</f>
        <v>0</v>
      </c>
      <c r="L14" s="2" t="s">
        <v>802</v>
      </c>
      <c r="M14" s="106" t="s">
        <v>1205</v>
      </c>
    </row>
    <row r="15" spans="1:13" ht="15">
      <c r="A15" s="80" t="str">
        <f>IF(Langue=0,L15,M15)</f>
        <v>Plus de 5 000</v>
      </c>
      <c r="B15" s="501" t="s">
        <v>347</v>
      </c>
      <c r="C15" s="1207"/>
      <c r="D15" s="1207"/>
      <c r="E15" s="1207"/>
      <c r="F15" s="1207"/>
      <c r="G15" s="1207"/>
      <c r="H15" s="1207"/>
      <c r="I15" s="1207"/>
      <c r="J15" s="1208">
        <f>+H15+D15+F15+I15</f>
        <v>0</v>
      </c>
      <c r="L15" s="2" t="s">
        <v>410</v>
      </c>
      <c r="M15" s="106" t="s">
        <v>1206</v>
      </c>
    </row>
    <row r="16" spans="1:13" ht="22.5" customHeight="1">
      <c r="A16" s="84" t="s">
        <v>80</v>
      </c>
      <c r="B16" s="502" t="s">
        <v>386</v>
      </c>
      <c r="C16" s="1209">
        <f t="shared" si="0" ref="C16:J16">SUM(C11:C15)</f>
        <v>0</v>
      </c>
      <c r="D16" s="1209">
        <f t="shared" si="0"/>
        <v>0</v>
      </c>
      <c r="E16" s="1209">
        <f t="shared" si="0"/>
        <v>0</v>
      </c>
      <c r="F16" s="1209">
        <f t="shared" si="0"/>
        <v>0</v>
      </c>
      <c r="G16" s="1209">
        <f t="shared" si="0"/>
        <v>0</v>
      </c>
      <c r="H16" s="1209">
        <f t="shared" si="0"/>
        <v>0</v>
      </c>
      <c r="I16" s="1209">
        <f t="shared" si="0"/>
        <v>0</v>
      </c>
      <c r="J16" s="1210">
        <f t="shared" si="0"/>
        <v>0</v>
      </c>
      <c r="L16" s="105"/>
      <c r="M16" s="107"/>
    </row>
    <row r="17" spans="1:10" ht="15">
      <c r="A17" s="914"/>
      <c r="J17" s="916"/>
    </row>
    <row r="18" spans="1:10" ht="15">
      <c r="A18" s="914"/>
      <c r="J18" s="916"/>
    </row>
    <row r="19" spans="1:13" ht="15">
      <c r="A19" s="914"/>
      <c r="J19" s="916"/>
      <c r="L19" s="936" t="s">
        <v>851</v>
      </c>
      <c r="M19" s="160" t="s">
        <v>1207</v>
      </c>
    </row>
    <row r="20" spans="1:13" ht="15">
      <c r="A20" s="914"/>
      <c r="J20" s="916"/>
      <c r="L20" s="914" t="s">
        <v>151</v>
      </c>
      <c r="M20" s="384" t="s">
        <v>1191</v>
      </c>
    </row>
    <row r="21" spans="1:13" ht="15">
      <c r="A21" s="914"/>
      <c r="J21" s="916"/>
      <c r="L21" s="914" t="s">
        <v>205</v>
      </c>
      <c r="M21" s="384" t="s">
        <v>1196</v>
      </c>
    </row>
    <row r="22" spans="1:13" ht="15">
      <c r="A22" s="914"/>
      <c r="J22" s="916"/>
      <c r="L22" s="914" t="s">
        <v>1620</v>
      </c>
      <c r="M22" s="384" t="s">
        <v>1209</v>
      </c>
    </row>
    <row r="23" spans="1:13" ht="15">
      <c r="A23" s="914"/>
      <c r="J23" s="916"/>
      <c r="L23" s="914" t="s">
        <v>151</v>
      </c>
      <c r="M23" s="384" t="s">
        <v>1191</v>
      </c>
    </row>
    <row r="24" spans="1:13" ht="15">
      <c r="A24" s="914"/>
      <c r="J24" s="916"/>
      <c r="L24" s="914" t="s">
        <v>205</v>
      </c>
      <c r="M24" s="384" t="s">
        <v>1196</v>
      </c>
    </row>
    <row r="25" spans="1:13" ht="15">
      <c r="A25" s="914"/>
      <c r="J25" s="916"/>
      <c r="L25" s="914" t="s">
        <v>852</v>
      </c>
      <c r="M25" s="384" t="s">
        <v>1208</v>
      </c>
    </row>
    <row r="26" spans="1:13" ht="15">
      <c r="A26" s="914"/>
      <c r="J26" s="916"/>
      <c r="L26" s="914" t="s">
        <v>151</v>
      </c>
      <c r="M26" s="384" t="s">
        <v>1191</v>
      </c>
    </row>
    <row r="27" spans="1:13" ht="15">
      <c r="A27" s="914"/>
      <c r="J27" s="916"/>
      <c r="L27" s="914" t="s">
        <v>205</v>
      </c>
      <c r="M27" s="384" t="s">
        <v>1196</v>
      </c>
    </row>
    <row r="28" spans="1:13" ht="15">
      <c r="A28" s="914"/>
      <c r="J28" s="916"/>
      <c r="L28" s="914" t="s">
        <v>853</v>
      </c>
      <c r="M28" s="389" t="s">
        <v>1621</v>
      </c>
    </row>
    <row r="29" spans="1:13" ht="15">
      <c r="A29" s="914"/>
      <c r="J29" s="916"/>
      <c r="L29" s="1005" t="s">
        <v>205</v>
      </c>
      <c r="M29" s="625" t="s">
        <v>1196</v>
      </c>
    </row>
    <row r="30" spans="1:10" ht="15">
      <c r="A30" s="1741">
        <f>+'1210'!A105:H105+1</f>
        <v>27</v>
      </c>
      <c r="B30" s="1742"/>
      <c r="C30" s="1742"/>
      <c r="D30" s="1742"/>
      <c r="E30" s="1742"/>
      <c r="F30" s="1742"/>
      <c r="G30" s="1742"/>
      <c r="H30" s="1742"/>
      <c r="I30" s="1742"/>
      <c r="J30" s="1743"/>
    </row>
  </sheetData>
  <sheetProtection algorithmName="SHA-512" hashValue="t7isX03qJw01ZZVdFi7ytK5brUWPZvQN0CQBi8VwCsSf5PiP3qi/ji8S7YVH8R5Q2E6jZ9SbhAgHQuxKyRyQIQ==" saltValue="EknyfmgeEFnBqs5YCV45fA==" spinCount="100000" sheet="1" objects="1" scenarios="1"/>
  <mergeCells count="13">
    <mergeCell ref="A30:J30"/>
    <mergeCell ref="A2:G2"/>
    <mergeCell ref="A1:E1"/>
    <mergeCell ref="C8:D8"/>
    <mergeCell ref="E8:F8"/>
    <mergeCell ref="G8:H8"/>
    <mergeCell ref="A5:J5"/>
    <mergeCell ref="A4:J4"/>
    <mergeCell ref="A3:J3"/>
    <mergeCell ref="J8:J9"/>
    <mergeCell ref="A7:G7"/>
    <mergeCell ref="A8:B10"/>
    <mergeCell ref="A6:J6"/>
  </mergeCells>
  <printOptions horizontalCentered="1"/>
  <pageMargins left="0.393700787401575" right="0.393700787401575" top="0.590551181102362" bottom="0.590551181102362" header="0.31496062992126" footer="0.31496062992126"/>
  <pageSetup orientation="portrait" scale="67" r:id="rId2"/>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euil30">
    <tabColor rgb="FF92D050"/>
  </sheetPr>
  <dimension ref="A1:H88"/>
  <sheetViews>
    <sheetView zoomScale="90" zoomScaleNormal="90" workbookViewId="0" topLeftCell="A1">
      <selection pane="topLeft" activeCell="F13" sqref="F13"/>
    </sheetView>
  </sheetViews>
  <sheetFormatPr defaultColWidth="0" defaultRowHeight="15" outlineLevelCol="1"/>
  <cols>
    <col min="1" max="1" width="38" style="915" customWidth="1"/>
    <col min="2" max="2" width="6" style="915" customWidth="1"/>
    <col min="3" max="4" width="16.4285714285714" style="915" customWidth="1"/>
    <col min="5" max="5" width="16.7142857142857" style="915" customWidth="1"/>
    <col min="6" max="6" width="1.42857142857143" style="915" customWidth="1"/>
    <col min="7" max="7" width="43.7142857142857" style="915" hidden="1" customWidth="1" outlineLevel="1"/>
    <col min="8" max="8" width="37.7142857142857" style="915" hidden="1" customWidth="1" outlineLevel="1"/>
    <col min="9" max="9" width="0" style="915" hidden="1" customWidth="1" collapsed="1"/>
    <col min="10" max="16384" width="11.4285714285714" style="915" hidden="1"/>
  </cols>
  <sheetData>
    <row r="1" spans="1:5" ht="24" customHeight="1">
      <c r="A1" s="1795" t="str">
        <f>Identification!A14</f>
        <v>SOCIÉTÉ À CHARTE QUÉBÉCOISE</v>
      </c>
      <c r="B1" s="1796"/>
      <c r="C1" s="1796"/>
      <c r="D1" s="937"/>
      <c r="E1" s="218" t="str">
        <f>Identification!A15</f>
        <v>ÉTAT ANNUEL</v>
      </c>
    </row>
    <row r="2" spans="1:5" ht="15">
      <c r="A2" s="2146" t="str">
        <f>IF(Langue=0,"ANNEXE "&amp;'T des M - T of C'!A22,"SCHEDULE "&amp;'T des M - T of C'!A22)</f>
        <v>ANNEXE 1210.2</v>
      </c>
      <c r="B2" s="2147"/>
      <c r="C2" s="2147"/>
      <c r="D2" s="2147"/>
      <c r="E2" s="2148"/>
    </row>
    <row r="3" spans="1:5" ht="22.5" customHeight="1">
      <c r="A3" s="1901">
        <f>'300'!$A$3</f>
        <v>0</v>
      </c>
      <c r="B3" s="1902"/>
      <c r="C3" s="1902"/>
      <c r="D3" s="1902"/>
      <c r="E3" s="1903"/>
    </row>
    <row r="4" spans="1:5" ht="22.5" customHeight="1">
      <c r="A4" s="1764" t="str">
        <f>UPPER('T des M - T of C'!B22)</f>
        <v>PRÊTS HYPOTHÉCAIRES - CARACTÉRISTIQUES</v>
      </c>
      <c r="B4" s="1765"/>
      <c r="C4" s="1765"/>
      <c r="D4" s="1765"/>
      <c r="E4" s="1766"/>
    </row>
    <row r="5" spans="1:5" ht="22.5" customHeight="1">
      <c r="A5" s="1907" t="str">
        <f>IF(Langue=0,"au "&amp;Identification!J19,"As at "&amp;Identification!J19)</f>
        <v>au </v>
      </c>
      <c r="B5" s="1908"/>
      <c r="C5" s="1908"/>
      <c r="D5" s="1908"/>
      <c r="E5" s="1909"/>
    </row>
    <row r="6" spans="1:8" ht="15" customHeight="1">
      <c r="A6" s="2143" t="str">
        <f>IF(Langue=0,G6,H6)</f>
        <v>(000$)</v>
      </c>
      <c r="B6" s="2144"/>
      <c r="C6" s="2144"/>
      <c r="D6" s="2144"/>
      <c r="E6" s="2145"/>
      <c r="G6" s="915" t="s">
        <v>325</v>
      </c>
      <c r="H6" s="143" t="s">
        <v>970</v>
      </c>
    </row>
    <row r="7" spans="1:8" ht="11.25" customHeight="1">
      <c r="A7" s="2185"/>
      <c r="B7" s="2186"/>
      <c r="C7" s="2186"/>
      <c r="D7" s="2186"/>
      <c r="E7" s="2187"/>
      <c r="G7" s="936" t="s">
        <v>413</v>
      </c>
      <c r="H7" s="160" t="s">
        <v>1223</v>
      </c>
    </row>
    <row r="8" spans="1:8" ht="15" customHeight="1">
      <c r="A8" s="2306" t="str">
        <f>IF(Langue=0,G7,H7)</f>
        <v>RATIO PRÊT-VALEUR (RPV)
(%)</v>
      </c>
      <c r="B8" s="2311"/>
      <c r="C8" s="2312" t="str">
        <f>IF(Langue=0,G8,H8)</f>
        <v>Prêts hypothécaires résidentiels</v>
      </c>
      <c r="D8" s="2313"/>
      <c r="E8" s="2313" t="str">
        <f>IF(Langue=0,G11,H11)</f>
        <v>Prêts hypothécaires non résidentiels</v>
      </c>
      <c r="G8" s="914" t="s">
        <v>235</v>
      </c>
      <c r="H8" s="384" t="s">
        <v>1220</v>
      </c>
    </row>
    <row r="9" spans="1:8" ht="15" customHeight="1">
      <c r="A9" s="1896"/>
      <c r="B9" s="1897"/>
      <c r="C9" s="2314"/>
      <c r="D9" s="2315"/>
      <c r="E9" s="2316"/>
      <c r="G9" s="914" t="s">
        <v>96</v>
      </c>
      <c r="H9" s="384" t="s">
        <v>1221</v>
      </c>
    </row>
    <row r="10" spans="1:8" ht="30" customHeight="1">
      <c r="A10" s="1896"/>
      <c r="B10" s="1897"/>
      <c r="C10" s="1012" t="str">
        <f>IF(Langue=0,G9,H9)</f>
        <v>Assurés</v>
      </c>
      <c r="D10" s="1012" t="str">
        <f>IF(Langue=0,G10,H10)</f>
        <v>Non assurés</v>
      </c>
      <c r="E10" s="2316"/>
      <c r="G10" s="914" t="s">
        <v>95</v>
      </c>
      <c r="H10" s="384" t="s">
        <v>1222</v>
      </c>
    </row>
    <row r="11" spans="1:8" ht="15.75" customHeight="1">
      <c r="A11" s="2298"/>
      <c r="B11" s="2298"/>
      <c r="C11" s="522" t="s">
        <v>376</v>
      </c>
      <c r="D11" s="522" t="s">
        <v>394</v>
      </c>
      <c r="E11" s="522" t="s">
        <v>395</v>
      </c>
      <c r="G11" s="1005" t="s">
        <v>236</v>
      </c>
      <c r="H11" s="630" t="s">
        <v>1624</v>
      </c>
    </row>
    <row r="12" spans="1:8" ht="15" customHeight="1">
      <c r="A12" s="558" t="s">
        <v>237</v>
      </c>
      <c r="B12" s="503" t="s">
        <v>385</v>
      </c>
      <c r="C12" s="1211"/>
      <c r="D12" s="1211"/>
      <c r="E12" s="1092"/>
      <c r="G12" s="915" t="s">
        <v>237</v>
      </c>
      <c r="H12" s="143" t="s">
        <v>237</v>
      </c>
    </row>
    <row r="13" spans="1:8" ht="15" customHeight="1">
      <c r="A13" s="559" t="str">
        <f t="shared" si="0" ref="A13:A21">IF(Langue=0,G13,H13)</f>
        <v>&gt; 50% et ≤ 65%</v>
      </c>
      <c r="B13" s="503" t="s">
        <v>194</v>
      </c>
      <c r="C13" s="1211"/>
      <c r="D13" s="1211"/>
      <c r="E13" s="1092"/>
      <c r="G13" s="915" t="s">
        <v>238</v>
      </c>
      <c r="H13" s="143" t="s">
        <v>1211</v>
      </c>
    </row>
    <row r="14" spans="1:8" ht="15" customHeight="1">
      <c r="A14" s="559" t="str">
        <f t="shared" si="0"/>
        <v>&gt; 65% et ≤ 75%</v>
      </c>
      <c r="B14" s="503" t="s">
        <v>195</v>
      </c>
      <c r="C14" s="1211"/>
      <c r="D14" s="1211"/>
      <c r="E14" s="1092"/>
      <c r="G14" s="915" t="s">
        <v>239</v>
      </c>
      <c r="H14" s="143" t="s">
        <v>1212</v>
      </c>
    </row>
    <row r="15" spans="1:8" ht="15" customHeight="1">
      <c r="A15" s="559" t="str">
        <f t="shared" si="0"/>
        <v>&gt; 75% et ≤ 80%</v>
      </c>
      <c r="B15" s="503" t="s">
        <v>200</v>
      </c>
      <c r="C15" s="1211"/>
      <c r="D15" s="1211"/>
      <c r="E15" s="1092"/>
      <c r="G15" s="915" t="s">
        <v>240</v>
      </c>
      <c r="H15" s="143" t="s">
        <v>1213</v>
      </c>
    </row>
    <row r="16" spans="1:8" ht="15" customHeight="1">
      <c r="A16" s="559" t="str">
        <f t="shared" si="0"/>
        <v>&gt; 80% et ≤ 85%</v>
      </c>
      <c r="B16" s="503" t="s">
        <v>347</v>
      </c>
      <c r="C16" s="1211"/>
      <c r="D16" s="1211"/>
      <c r="E16" s="1092"/>
      <c r="G16" s="915" t="s">
        <v>241</v>
      </c>
      <c r="H16" s="143" t="s">
        <v>1214</v>
      </c>
    </row>
    <row r="17" spans="1:8" ht="15" customHeight="1">
      <c r="A17" s="559" t="str">
        <f t="shared" si="0"/>
        <v>&gt; 85% et ≤ 90%</v>
      </c>
      <c r="B17" s="503" t="s">
        <v>181</v>
      </c>
      <c r="C17" s="1211"/>
      <c r="D17" s="1211"/>
      <c r="E17" s="1092"/>
      <c r="G17" s="915" t="s">
        <v>242</v>
      </c>
      <c r="H17" s="143" t="s">
        <v>1215</v>
      </c>
    </row>
    <row r="18" spans="1:8" ht="15" customHeight="1">
      <c r="A18" s="559" t="str">
        <f t="shared" si="0"/>
        <v>&gt; 90% et ≤ 95%</v>
      </c>
      <c r="B18" s="503" t="s">
        <v>188</v>
      </c>
      <c r="C18" s="1211"/>
      <c r="D18" s="1211"/>
      <c r="E18" s="1092"/>
      <c r="G18" s="915" t="s">
        <v>243</v>
      </c>
      <c r="H18" s="143" t="s">
        <v>1216</v>
      </c>
    </row>
    <row r="19" spans="1:8" ht="15" customHeight="1">
      <c r="A19" s="559" t="str">
        <f t="shared" si="0"/>
        <v>&gt; 95% et ≤ 100%</v>
      </c>
      <c r="B19" s="503" t="s">
        <v>191</v>
      </c>
      <c r="C19" s="1211"/>
      <c r="D19" s="1211"/>
      <c r="E19" s="1092"/>
      <c r="G19" s="915" t="s">
        <v>244</v>
      </c>
      <c r="H19" s="143" t="s">
        <v>1217</v>
      </c>
    </row>
    <row r="20" spans="1:8" ht="15" customHeight="1">
      <c r="A20" s="559" t="str">
        <f t="shared" si="0"/>
        <v>&gt; 100%</v>
      </c>
      <c r="B20" s="503" t="s">
        <v>396</v>
      </c>
      <c r="C20" s="1211"/>
      <c r="D20" s="1211"/>
      <c r="E20" s="1092"/>
      <c r="G20" s="915" t="s">
        <v>245</v>
      </c>
      <c r="H20" s="143" t="s">
        <v>245</v>
      </c>
    </row>
    <row r="21" spans="1:8" ht="15" customHeight="1">
      <c r="A21" s="559" t="str">
        <f t="shared" si="0"/>
        <v>Aucun ratio fourni</v>
      </c>
      <c r="B21" s="503" t="s">
        <v>559</v>
      </c>
      <c r="C21" s="1115"/>
      <c r="D21" s="1115"/>
      <c r="E21" s="1102"/>
      <c r="G21" s="915" t="s">
        <v>261</v>
      </c>
      <c r="H21" s="143" t="s">
        <v>1657</v>
      </c>
    </row>
    <row r="22" spans="1:8" ht="22.5" customHeight="1">
      <c r="A22" s="262" t="s">
        <v>80</v>
      </c>
      <c r="B22" s="503" t="s">
        <v>386</v>
      </c>
      <c r="C22" s="1126">
        <f>SUM(C12:C21)</f>
        <v>0</v>
      </c>
      <c r="D22" s="1126">
        <f>SUM(D12:D21)</f>
        <v>0</v>
      </c>
      <c r="E22" s="1212">
        <f>SUM(E12:E21)</f>
        <v>0</v>
      </c>
      <c r="H22" s="143"/>
    </row>
    <row r="23" spans="1:8" ht="15">
      <c r="A23" s="2306" t="str">
        <f>IF(Langue=0,G23,H23)</f>
        <v>PÉRIODE D'AMORTISSEMENT 
(nombre d'années)</v>
      </c>
      <c r="B23" s="2307"/>
      <c r="C23" s="2302" t="str">
        <f>C8</f>
        <v>Prêts hypothécaires résidentiels</v>
      </c>
      <c r="D23" s="2303"/>
      <c r="E23" s="2310" t="str">
        <f>E8</f>
        <v>Prêts hypothécaires non résidentiels</v>
      </c>
      <c r="G23" s="925" t="s">
        <v>1623</v>
      </c>
      <c r="H23" s="104" t="s">
        <v>1622</v>
      </c>
    </row>
    <row r="24" spans="1:8" ht="15" customHeight="1">
      <c r="A24" s="1896"/>
      <c r="B24" s="1898"/>
      <c r="C24" s="2304"/>
      <c r="D24" s="2305"/>
      <c r="E24" s="2310"/>
      <c r="H24" s="143"/>
    </row>
    <row r="25" spans="1:8" ht="37.5" customHeight="1">
      <c r="A25" s="1896"/>
      <c r="B25" s="1898"/>
      <c r="C25" s="754" t="str">
        <f>C10</f>
        <v>Assurés</v>
      </c>
      <c r="D25" s="1054" t="str">
        <f>D10</f>
        <v>Non assurés</v>
      </c>
      <c r="E25" s="2310"/>
      <c r="H25" s="143"/>
    </row>
    <row r="26" spans="1:8" ht="15">
      <c r="A26" s="2298"/>
      <c r="B26" s="2298"/>
      <c r="C26" s="522" t="s">
        <v>376</v>
      </c>
      <c r="D26" s="522" t="s">
        <v>394</v>
      </c>
      <c r="E26" s="522" t="s">
        <v>395</v>
      </c>
      <c r="H26" s="143"/>
    </row>
    <row r="27" spans="1:8" ht="15" customHeight="1">
      <c r="A27" s="559" t="str">
        <f t="shared" si="1" ref="A27:A34">IF(Langue=0,G27,H27)</f>
        <v>≤ 15 ans</v>
      </c>
      <c r="B27" s="489">
        <v>100</v>
      </c>
      <c r="C27" s="1211"/>
      <c r="D27" s="1211"/>
      <c r="E27" s="1092"/>
      <c r="G27" s="915" t="s">
        <v>246</v>
      </c>
      <c r="H27" s="143" t="s">
        <v>1218</v>
      </c>
    </row>
    <row r="28" spans="1:8" ht="15" customHeight="1">
      <c r="A28" s="559" t="str">
        <f t="shared" si="1"/>
        <v>&gt; 15 ans et ≤ 20 ans</v>
      </c>
      <c r="B28" s="489">
        <v>110</v>
      </c>
      <c r="C28" s="1211"/>
      <c r="D28" s="1211"/>
      <c r="E28" s="1092"/>
      <c r="G28" s="915" t="s">
        <v>247</v>
      </c>
      <c r="H28" s="143" t="s">
        <v>1236</v>
      </c>
    </row>
    <row r="29" spans="1:8" ht="15" customHeight="1">
      <c r="A29" s="559" t="str">
        <f t="shared" si="1"/>
        <v>&gt; 20 ans et ≤ 25 ans</v>
      </c>
      <c r="B29" s="489">
        <v>120</v>
      </c>
      <c r="C29" s="1211"/>
      <c r="D29" s="1211"/>
      <c r="E29" s="1092"/>
      <c r="G29" s="915" t="s">
        <v>248</v>
      </c>
      <c r="H29" s="143" t="s">
        <v>1237</v>
      </c>
    </row>
    <row r="30" spans="1:8" ht="15" customHeight="1">
      <c r="A30" s="559" t="str">
        <f t="shared" si="1"/>
        <v>&gt; 25 ans et ≤ 30 ans</v>
      </c>
      <c r="B30" s="489">
        <v>130</v>
      </c>
      <c r="C30" s="1211"/>
      <c r="D30" s="1211"/>
      <c r="E30" s="1092"/>
      <c r="G30" s="915" t="s">
        <v>249</v>
      </c>
      <c r="H30" s="143" t="s">
        <v>1238</v>
      </c>
    </row>
    <row r="31" spans="1:8" ht="15" customHeight="1">
      <c r="A31" s="559" t="str">
        <f t="shared" si="1"/>
        <v>&gt; 30 ans et ≤ 35 ans</v>
      </c>
      <c r="B31" s="489">
        <v>140</v>
      </c>
      <c r="C31" s="1211"/>
      <c r="D31" s="1211"/>
      <c r="E31" s="1092"/>
      <c r="G31" s="915" t="s">
        <v>250</v>
      </c>
      <c r="H31" s="143" t="s">
        <v>1239</v>
      </c>
    </row>
    <row r="32" spans="1:8" ht="15" customHeight="1">
      <c r="A32" s="559" t="str">
        <f t="shared" si="1"/>
        <v>&gt; 35 ans et ≤ 40 ans</v>
      </c>
      <c r="B32" s="489">
        <v>150</v>
      </c>
      <c r="C32" s="1211"/>
      <c r="D32" s="1211"/>
      <c r="E32" s="1092"/>
      <c r="G32" s="915" t="s">
        <v>251</v>
      </c>
      <c r="H32" s="143" t="s">
        <v>1240</v>
      </c>
    </row>
    <row r="33" spans="1:8" ht="15" customHeight="1">
      <c r="A33" s="559" t="str">
        <f t="shared" si="1"/>
        <v>&gt; 40 ans</v>
      </c>
      <c r="B33" s="489">
        <v>160</v>
      </c>
      <c r="C33" s="1211"/>
      <c r="D33" s="1211"/>
      <c r="E33" s="1092"/>
      <c r="G33" s="915" t="s">
        <v>252</v>
      </c>
      <c r="H33" s="143" t="s">
        <v>1219</v>
      </c>
    </row>
    <row r="34" spans="1:8" ht="15" customHeight="1">
      <c r="A34" s="559" t="str">
        <f t="shared" si="1"/>
        <v>Autre</v>
      </c>
      <c r="B34" s="489">
        <v>165</v>
      </c>
      <c r="C34" s="1211"/>
      <c r="D34" s="1211"/>
      <c r="E34" s="1092"/>
      <c r="G34" s="915" t="s">
        <v>411</v>
      </c>
      <c r="H34" s="143" t="s">
        <v>1152</v>
      </c>
    </row>
    <row r="35" spans="1:8" ht="22.5" customHeight="1">
      <c r="A35" s="262" t="s">
        <v>80</v>
      </c>
      <c r="B35" s="504">
        <v>199</v>
      </c>
      <c r="C35" s="1126">
        <f>SUM(C27:C34)</f>
        <v>0</v>
      </c>
      <c r="D35" s="1126">
        <f>SUM(D27:D34)</f>
        <v>0</v>
      </c>
      <c r="E35" s="1212">
        <f>SUM(E27:E34)</f>
        <v>0</v>
      </c>
      <c r="H35" s="143"/>
    </row>
    <row r="36" spans="1:8" ht="15">
      <c r="A36" s="2299"/>
      <c r="B36" s="2300"/>
      <c r="C36" s="2296"/>
      <c r="D36" s="2296"/>
      <c r="E36" s="2297"/>
      <c r="H36" s="143"/>
    </row>
    <row r="37" spans="1:8" ht="15">
      <c r="A37" s="2295"/>
      <c r="B37" s="2296"/>
      <c r="C37" s="2296"/>
      <c r="D37" s="2296"/>
      <c r="E37" s="2297"/>
      <c r="H37" s="143"/>
    </row>
    <row r="38" spans="1:8" ht="15">
      <c r="A38" s="2295"/>
      <c r="B38" s="2296"/>
      <c r="C38" s="2296"/>
      <c r="D38" s="2296"/>
      <c r="E38" s="2297"/>
      <c r="H38" s="143"/>
    </row>
    <row r="39" spans="1:8" ht="15">
      <c r="A39" s="2295"/>
      <c r="B39" s="2296"/>
      <c r="C39" s="2296"/>
      <c r="D39" s="2296"/>
      <c r="E39" s="2297"/>
      <c r="H39" s="143"/>
    </row>
    <row r="40" spans="1:8" ht="15">
      <c r="A40" s="2295"/>
      <c r="B40" s="2296"/>
      <c r="C40" s="2296"/>
      <c r="D40" s="2296"/>
      <c r="E40" s="2297"/>
      <c r="H40" s="143"/>
    </row>
    <row r="41" spans="1:8" ht="15">
      <c r="A41" s="2295"/>
      <c r="B41" s="2296"/>
      <c r="C41" s="2296"/>
      <c r="D41" s="2296"/>
      <c r="E41" s="2297"/>
      <c r="H41" s="143"/>
    </row>
    <row r="42" spans="1:8" ht="15">
      <c r="A42" s="2295"/>
      <c r="B42" s="2296"/>
      <c r="C42" s="2296"/>
      <c r="D42" s="2296"/>
      <c r="E42" s="2297"/>
      <c r="H42" s="143"/>
    </row>
    <row r="43" spans="1:8" ht="15">
      <c r="A43" s="2295"/>
      <c r="B43" s="2296"/>
      <c r="C43" s="2296"/>
      <c r="D43" s="2296"/>
      <c r="E43" s="2297"/>
      <c r="H43" s="143"/>
    </row>
    <row r="44" spans="1:8" ht="15">
      <c r="A44" s="1741">
        <f>+'1210.1'!A30:J30+1</f>
        <v>28</v>
      </c>
      <c r="B44" s="1742"/>
      <c r="C44" s="1742"/>
      <c r="D44" s="1742"/>
      <c r="E44" s="1743"/>
      <c r="H44" s="143"/>
    </row>
    <row r="45" spans="1:8" ht="15">
      <c r="A45" s="2105" t="str">
        <f>A1</f>
        <v>SOCIÉTÉ À CHARTE QUÉBÉCOISE</v>
      </c>
      <c r="B45" s="2106"/>
      <c r="C45" s="2106"/>
      <c r="D45" s="2106"/>
      <c r="E45" s="2107"/>
      <c r="H45" s="143"/>
    </row>
    <row r="46" spans="1:8" ht="15">
      <c r="A46" s="2289" t="str">
        <f>A2</f>
        <v>ANNEXE 1210.2</v>
      </c>
      <c r="B46" s="2290"/>
      <c r="C46" s="2290"/>
      <c r="D46" s="2290"/>
      <c r="E46" s="2291"/>
      <c r="H46" s="143"/>
    </row>
    <row r="47" spans="1:8" ht="22.5" customHeight="1">
      <c r="A47" s="1901">
        <f>A3</f>
        <v>0</v>
      </c>
      <c r="B47" s="1902"/>
      <c r="C47" s="1902"/>
      <c r="D47" s="1902"/>
      <c r="E47" s="1903"/>
      <c r="H47" s="143"/>
    </row>
    <row r="48" spans="1:8" ht="22.5" customHeight="1">
      <c r="A48" s="1797" t="str">
        <f>IF(Langue=0,A4&amp;" (suite)",A4&amp;" (continued)")</f>
        <v>PRÊTS HYPOTHÉCAIRES - CARACTÉRISTIQUES (suite)</v>
      </c>
      <c r="B48" s="1798"/>
      <c r="C48" s="1798"/>
      <c r="D48" s="1798"/>
      <c r="E48" s="1799"/>
      <c r="H48" s="143"/>
    </row>
    <row r="49" spans="1:8" ht="22.5" customHeight="1">
      <c r="A49" s="2111" t="str">
        <f>A5</f>
        <v>au </v>
      </c>
      <c r="B49" s="2112"/>
      <c r="C49" s="2112"/>
      <c r="D49" s="2112"/>
      <c r="E49" s="2113"/>
      <c r="H49" s="143"/>
    </row>
    <row r="50" spans="1:8" ht="15">
      <c r="A50" s="2292" t="str">
        <f>A6</f>
        <v>(000$)</v>
      </c>
      <c r="B50" s="2293"/>
      <c r="C50" s="2293"/>
      <c r="D50" s="2293"/>
      <c r="E50" s="2294"/>
      <c r="H50" s="143"/>
    </row>
    <row r="51" spans="1:8" ht="10.5" customHeight="1">
      <c r="A51" s="2185"/>
      <c r="B51" s="2186"/>
      <c r="C51" s="2186"/>
      <c r="D51" s="2186"/>
      <c r="E51" s="2187"/>
      <c r="H51" s="143"/>
    </row>
    <row r="52" spans="1:8" ht="15" customHeight="1">
      <c r="A52" s="2306" t="str">
        <f>IF(Langue=0,G52,H52)</f>
        <v>RATIO DU SERVICE DE LA DETTE TOTALE (SDT)
(%)</v>
      </c>
      <c r="B52" s="2307"/>
      <c r="C52" s="2308" t="str">
        <f>C8</f>
        <v>Prêts hypothécaires résidentiels</v>
      </c>
      <c r="D52" s="2309"/>
      <c r="E52" s="608"/>
      <c r="G52" s="915" t="s">
        <v>412</v>
      </c>
      <c r="H52" s="143" t="s">
        <v>1224</v>
      </c>
    </row>
    <row r="53" spans="1:8" ht="15" customHeight="1">
      <c r="A53" s="1896"/>
      <c r="B53" s="1898"/>
      <c r="C53" s="2304"/>
      <c r="D53" s="2305"/>
      <c r="E53" s="608"/>
      <c r="H53" s="143"/>
    </row>
    <row r="54" spans="1:8" ht="37.5" customHeight="1">
      <c r="A54" s="1896"/>
      <c r="B54" s="1898"/>
      <c r="C54" s="1054" t="str">
        <f>C10</f>
        <v>Assurés</v>
      </c>
      <c r="D54" s="1054" t="str">
        <f>D10</f>
        <v>Non assurés</v>
      </c>
      <c r="E54" s="608"/>
      <c r="H54" s="143"/>
    </row>
    <row r="55" spans="1:8" ht="15">
      <c r="A55" s="2298"/>
      <c r="B55" s="2298"/>
      <c r="C55" s="522" t="s">
        <v>376</v>
      </c>
      <c r="D55" s="522" t="s">
        <v>394</v>
      </c>
      <c r="E55" s="608"/>
      <c r="H55" s="143"/>
    </row>
    <row r="56" spans="1:8" ht="15" customHeight="1">
      <c r="A56" s="559" t="str">
        <f t="shared" si="2" ref="A56:A64">IF(Langue=0,G56,H56)</f>
        <v>≤ 25%</v>
      </c>
      <c r="B56" s="489">
        <v>200</v>
      </c>
      <c r="C56" s="1211"/>
      <c r="D56" s="1092"/>
      <c r="E56" s="397"/>
      <c r="G56" s="915" t="s">
        <v>253</v>
      </c>
      <c r="H56" s="143" t="s">
        <v>253</v>
      </c>
    </row>
    <row r="57" spans="1:8" ht="15" customHeight="1">
      <c r="A57" s="559" t="str">
        <f t="shared" si="2"/>
        <v>&gt; 25% et ≤ 30%</v>
      </c>
      <c r="B57" s="489">
        <v>210</v>
      </c>
      <c r="C57" s="1211"/>
      <c r="D57" s="1092"/>
      <c r="E57" s="397"/>
      <c r="G57" s="915" t="s">
        <v>254</v>
      </c>
      <c r="H57" s="143" t="s">
        <v>1225</v>
      </c>
    </row>
    <row r="58" spans="1:8" ht="15" customHeight="1">
      <c r="A58" s="559" t="str">
        <f t="shared" si="2"/>
        <v>&gt; 30% et ≤ 35%</v>
      </c>
      <c r="B58" s="489">
        <v>220</v>
      </c>
      <c r="C58" s="1211"/>
      <c r="D58" s="1092"/>
      <c r="E58" s="397"/>
      <c r="G58" s="915" t="s">
        <v>255</v>
      </c>
      <c r="H58" s="143" t="s">
        <v>1226</v>
      </c>
    </row>
    <row r="59" spans="1:8" ht="15" customHeight="1">
      <c r="A59" s="559" t="str">
        <f t="shared" si="2"/>
        <v>&gt; 35% et ≤ 40%</v>
      </c>
      <c r="B59" s="489">
        <v>230</v>
      </c>
      <c r="C59" s="1211"/>
      <c r="D59" s="1092"/>
      <c r="E59" s="397"/>
      <c r="G59" s="915" t="s">
        <v>256</v>
      </c>
      <c r="H59" s="143" t="s">
        <v>1227</v>
      </c>
    </row>
    <row r="60" spans="1:8" ht="15" customHeight="1">
      <c r="A60" s="559" t="str">
        <f t="shared" si="2"/>
        <v>&gt; 40% et ≤ 45%</v>
      </c>
      <c r="B60" s="489">
        <v>240</v>
      </c>
      <c r="C60" s="1211"/>
      <c r="D60" s="1092"/>
      <c r="E60" s="397"/>
      <c r="G60" s="915" t="s">
        <v>257</v>
      </c>
      <c r="H60" s="143" t="s">
        <v>1228</v>
      </c>
    </row>
    <row r="61" spans="1:8" ht="15" customHeight="1">
      <c r="A61" s="559" t="str">
        <f t="shared" si="2"/>
        <v>&gt; 45% et ≤ 50%</v>
      </c>
      <c r="B61" s="489">
        <v>250</v>
      </c>
      <c r="C61" s="1211"/>
      <c r="D61" s="1092"/>
      <c r="E61" s="397"/>
      <c r="G61" s="915" t="s">
        <v>258</v>
      </c>
      <c r="H61" s="143" t="s">
        <v>1229</v>
      </c>
    </row>
    <row r="62" spans="1:8" ht="15" customHeight="1">
      <c r="A62" s="559" t="str">
        <f t="shared" si="2"/>
        <v>&gt; 50% et ≤ 55%</v>
      </c>
      <c r="B62" s="489">
        <v>260</v>
      </c>
      <c r="C62" s="1211"/>
      <c r="D62" s="1092"/>
      <c r="E62" s="397"/>
      <c r="G62" s="915" t="s">
        <v>259</v>
      </c>
      <c r="H62" s="143" t="s">
        <v>1230</v>
      </c>
    </row>
    <row r="63" spans="1:8" ht="15" customHeight="1">
      <c r="A63" s="559" t="str">
        <f t="shared" si="2"/>
        <v>&gt; 55%</v>
      </c>
      <c r="B63" s="489">
        <v>270</v>
      </c>
      <c r="C63" s="1211"/>
      <c r="D63" s="1092"/>
      <c r="E63" s="397"/>
      <c r="G63" s="915" t="s">
        <v>260</v>
      </c>
      <c r="H63" s="143" t="s">
        <v>260</v>
      </c>
    </row>
    <row r="64" spans="1:8" ht="15" customHeight="1">
      <c r="A64" s="559" t="str">
        <f t="shared" si="2"/>
        <v>Aucun ratio fourni</v>
      </c>
      <c r="B64" s="489">
        <v>285</v>
      </c>
      <c r="C64" s="1211"/>
      <c r="D64" s="1092"/>
      <c r="E64" s="397"/>
      <c r="G64" s="915" t="s">
        <v>261</v>
      </c>
      <c r="H64" s="143" t="s">
        <v>1657</v>
      </c>
    </row>
    <row r="65" spans="1:8" ht="22.5" customHeight="1">
      <c r="A65" s="262" t="s">
        <v>80</v>
      </c>
      <c r="B65" s="503">
        <v>299</v>
      </c>
      <c r="C65" s="1126">
        <f>SUM(C56:C64)</f>
        <v>0</v>
      </c>
      <c r="D65" s="1212">
        <f>SUM(D56:D64)</f>
        <v>0</v>
      </c>
      <c r="E65" s="397"/>
      <c r="G65" s="915" t="s">
        <v>80</v>
      </c>
      <c r="H65" s="143" t="s">
        <v>80</v>
      </c>
    </row>
    <row r="66" spans="1:8" ht="15" customHeight="1">
      <c r="A66" s="2306" t="str">
        <f>IF(Langue=0,G68,H68)</f>
        <v>COTE DES AGENCES D'ÉVALUATION DU CRÉDIT</v>
      </c>
      <c r="B66" s="2307"/>
      <c r="C66" s="2302" t="str">
        <f>C8</f>
        <v>Prêts hypothécaires résidentiels</v>
      </c>
      <c r="D66" s="2303"/>
      <c r="E66" s="608"/>
      <c r="H66" s="143"/>
    </row>
    <row r="67" spans="1:8" ht="15" customHeight="1">
      <c r="A67" s="1896"/>
      <c r="B67" s="1898"/>
      <c r="C67" s="2304"/>
      <c r="D67" s="2305"/>
      <c r="E67" s="608"/>
      <c r="H67" s="143"/>
    </row>
    <row r="68" spans="1:8" ht="37.5" customHeight="1">
      <c r="A68" s="1896"/>
      <c r="B68" s="1898"/>
      <c r="C68" s="1054" t="str">
        <f>C10</f>
        <v>Assurés</v>
      </c>
      <c r="D68" s="1054" t="str">
        <f>D10</f>
        <v>Non assurés</v>
      </c>
      <c r="E68" s="608"/>
      <c r="G68" s="915" t="s">
        <v>262</v>
      </c>
      <c r="H68" s="143" t="s">
        <v>1241</v>
      </c>
    </row>
    <row r="69" spans="1:8" ht="15" customHeight="1">
      <c r="A69" s="2298"/>
      <c r="B69" s="2298"/>
      <c r="C69" s="522" t="s">
        <v>376</v>
      </c>
      <c r="D69" s="522" t="s">
        <v>394</v>
      </c>
      <c r="E69" s="608"/>
      <c r="H69" s="143"/>
    </row>
    <row r="70" spans="1:8" ht="15" customHeight="1">
      <c r="A70" s="559" t="str">
        <f t="shared" si="3" ref="A70:A77">IF(Langue=0,G70,H70)</f>
        <v>≤ 500</v>
      </c>
      <c r="B70" s="489">
        <v>300</v>
      </c>
      <c r="C70" s="1211"/>
      <c r="D70" s="1092"/>
      <c r="E70" s="397"/>
      <c r="G70" s="915" t="s">
        <v>263</v>
      </c>
      <c r="H70" s="143" t="s">
        <v>263</v>
      </c>
    </row>
    <row r="71" spans="1:8" ht="15" customHeight="1">
      <c r="A71" s="559" t="str">
        <f t="shared" si="3"/>
        <v>&gt; 500 et ≤ 550</v>
      </c>
      <c r="B71" s="489">
        <v>310</v>
      </c>
      <c r="C71" s="1211"/>
      <c r="D71" s="1092"/>
      <c r="E71" s="397"/>
      <c r="G71" s="915" t="s">
        <v>264</v>
      </c>
      <c r="H71" s="143" t="s">
        <v>1231</v>
      </c>
    </row>
    <row r="72" spans="1:8" ht="15" customHeight="1">
      <c r="A72" s="559" t="str">
        <f t="shared" si="3"/>
        <v>&gt; 550 et ≤ 600</v>
      </c>
      <c r="B72" s="489">
        <v>320</v>
      </c>
      <c r="C72" s="1211"/>
      <c r="D72" s="1092"/>
      <c r="E72" s="397"/>
      <c r="G72" s="915" t="s">
        <v>265</v>
      </c>
      <c r="H72" s="143" t="s">
        <v>1232</v>
      </c>
    </row>
    <row r="73" spans="1:8" ht="15" customHeight="1">
      <c r="A73" s="559" t="str">
        <f t="shared" si="3"/>
        <v>&gt; 600 et ≤ 650</v>
      </c>
      <c r="B73" s="489">
        <v>330</v>
      </c>
      <c r="C73" s="1211"/>
      <c r="D73" s="1092"/>
      <c r="E73" s="397"/>
      <c r="G73" s="915" t="s">
        <v>266</v>
      </c>
      <c r="H73" s="143" t="s">
        <v>1233</v>
      </c>
    </row>
    <row r="74" spans="1:8" ht="15" customHeight="1">
      <c r="A74" s="559" t="str">
        <f t="shared" si="3"/>
        <v>&gt; 650 et ≤ 700</v>
      </c>
      <c r="B74" s="489">
        <v>340</v>
      </c>
      <c r="C74" s="1211"/>
      <c r="D74" s="1092"/>
      <c r="E74" s="397"/>
      <c r="G74" s="915" t="s">
        <v>267</v>
      </c>
      <c r="H74" s="143" t="s">
        <v>1234</v>
      </c>
    </row>
    <row r="75" spans="1:8" ht="15" customHeight="1">
      <c r="A75" s="559" t="str">
        <f t="shared" si="3"/>
        <v>&gt; 700 et ≤ 750</v>
      </c>
      <c r="B75" s="489">
        <v>350</v>
      </c>
      <c r="C75" s="1211"/>
      <c r="D75" s="1092"/>
      <c r="E75" s="397"/>
      <c r="G75" s="915" t="s">
        <v>268</v>
      </c>
      <c r="H75" s="143" t="s">
        <v>1235</v>
      </c>
    </row>
    <row r="76" spans="1:8" ht="15" customHeight="1">
      <c r="A76" s="559" t="str">
        <f t="shared" si="3"/>
        <v>&gt; 750</v>
      </c>
      <c r="B76" s="489">
        <v>360</v>
      </c>
      <c r="C76" s="1211"/>
      <c r="D76" s="1092"/>
      <c r="E76" s="397"/>
      <c r="G76" s="915" t="s">
        <v>269</v>
      </c>
      <c r="H76" s="143" t="s">
        <v>269</v>
      </c>
    </row>
    <row r="77" spans="1:8" ht="15" customHeight="1">
      <c r="A77" s="559" t="str">
        <f t="shared" si="3"/>
        <v>Aucune cote</v>
      </c>
      <c r="B77" s="489">
        <v>375</v>
      </c>
      <c r="C77" s="1211"/>
      <c r="D77" s="1092"/>
      <c r="E77" s="397"/>
      <c r="G77" s="915" t="s">
        <v>270</v>
      </c>
      <c r="H77" s="143" t="s">
        <v>1389</v>
      </c>
    </row>
    <row r="78" spans="1:8" ht="22.5" customHeight="1">
      <c r="A78" s="262" t="s">
        <v>80</v>
      </c>
      <c r="B78" s="504">
        <v>399</v>
      </c>
      <c r="C78" s="1126">
        <f>SUM(C70:C77)</f>
        <v>0</v>
      </c>
      <c r="D78" s="1212">
        <f>SUM(D70:D77)</f>
        <v>0</v>
      </c>
      <c r="E78" s="397"/>
      <c r="G78" s="915" t="s">
        <v>80</v>
      </c>
      <c r="H78" s="143" t="s">
        <v>80</v>
      </c>
    </row>
    <row r="79" spans="1:8" ht="15">
      <c r="A79" s="2299"/>
      <c r="B79" s="2300"/>
      <c r="C79" s="2296"/>
      <c r="D79" s="2296"/>
      <c r="E79" s="2301"/>
      <c r="H79" s="143"/>
    </row>
    <row r="80" spans="1:8" ht="15">
      <c r="A80" s="2295"/>
      <c r="B80" s="2296"/>
      <c r="C80" s="2296"/>
      <c r="D80" s="2296"/>
      <c r="E80" s="2297"/>
      <c r="H80" s="143"/>
    </row>
    <row r="81" spans="1:8" ht="15">
      <c r="A81" s="2295"/>
      <c r="B81" s="2296"/>
      <c r="C81" s="2296"/>
      <c r="D81" s="2296"/>
      <c r="E81" s="2297"/>
      <c r="H81" s="143"/>
    </row>
    <row r="82" spans="1:8" ht="15">
      <c r="A82" s="2295"/>
      <c r="B82" s="2296"/>
      <c r="C82" s="2296"/>
      <c r="D82" s="2296"/>
      <c r="E82" s="2297"/>
      <c r="H82" s="143"/>
    </row>
    <row r="83" spans="1:8" ht="15">
      <c r="A83" s="2295"/>
      <c r="B83" s="2296"/>
      <c r="C83" s="2296"/>
      <c r="D83" s="2296"/>
      <c r="E83" s="2297"/>
      <c r="H83" s="143"/>
    </row>
    <row r="84" spans="1:8" ht="15">
      <c r="A84" s="2295"/>
      <c r="B84" s="2296"/>
      <c r="C84" s="2296"/>
      <c r="D84" s="2296"/>
      <c r="E84" s="2297"/>
      <c r="H84" s="143"/>
    </row>
    <row r="85" spans="1:8" ht="15">
      <c r="A85" s="2295"/>
      <c r="B85" s="2296"/>
      <c r="C85" s="2296"/>
      <c r="D85" s="2296"/>
      <c r="E85" s="2297"/>
      <c r="H85" s="143"/>
    </row>
    <row r="86" spans="1:8" ht="15">
      <c r="A86" s="2295"/>
      <c r="B86" s="2296"/>
      <c r="C86" s="2296"/>
      <c r="D86" s="2296"/>
      <c r="E86" s="2297"/>
      <c r="H86" s="143"/>
    </row>
    <row r="87" spans="1:8" ht="15">
      <c r="A87" s="1723">
        <f>A44+1</f>
        <v>29</v>
      </c>
      <c r="B87" s="1724"/>
      <c r="C87" s="1724"/>
      <c r="D87" s="1724"/>
      <c r="E87" s="1725"/>
      <c r="H87" s="143"/>
    </row>
    <row r="88" ht="15">
      <c r="H88" s="143"/>
    </row>
  </sheetData>
  <sheetProtection algorithmName="SHA-512" hashValue="AXERsek/twuR/3n+itEu+bcsIkSFsuLOrff4JSG2k4+MCrIMWhfdfd8012eRgmpepj5pSCUQR+NS7v0VF2c56g==" saltValue="NQuzQnaR2J8aB8h/51WUGQ==" spinCount="100000" sheet="1" objects="1" scenarios="1"/>
  <mergeCells count="34">
    <mergeCell ref="A6:E6"/>
    <mergeCell ref="A7:E7"/>
    <mergeCell ref="A8:B10"/>
    <mergeCell ref="C8:D9"/>
    <mergeCell ref="E8:E10"/>
    <mergeCell ref="A2:E2"/>
    <mergeCell ref="A3:E3"/>
    <mergeCell ref="A4:E4"/>
    <mergeCell ref="A5:E5"/>
    <mergeCell ref="A1:C1"/>
    <mergeCell ref="A11:B11"/>
    <mergeCell ref="A36:E40"/>
    <mergeCell ref="A26:B26"/>
    <mergeCell ref="C23:D24"/>
    <mergeCell ref="E23:E25"/>
    <mergeCell ref="A23:B25"/>
    <mergeCell ref="A55:B55"/>
    <mergeCell ref="A51:E51"/>
    <mergeCell ref="A79:E83"/>
    <mergeCell ref="A84:E86"/>
    <mergeCell ref="A87:E87"/>
    <mergeCell ref="A69:B69"/>
    <mergeCell ref="C66:D67"/>
    <mergeCell ref="A66:B68"/>
    <mergeCell ref="C52:D53"/>
    <mergeCell ref="A52:B54"/>
    <mergeCell ref="A46:E46"/>
    <mergeCell ref="A47:E47"/>
    <mergeCell ref="A50:E50"/>
    <mergeCell ref="A41:E43"/>
    <mergeCell ref="A48:E48"/>
    <mergeCell ref="A49:E49"/>
    <mergeCell ref="A44:E44"/>
    <mergeCell ref="A45:E45"/>
  </mergeCells>
  <printOptions horizontalCentered="1"/>
  <pageMargins left="0.393700787401575" right="0.393700787401575" top="1.11555118110236" bottom="0.590551181102362" header="0.31496062992126" footer="0.31496062992126"/>
  <pageSetup orientation="portrait" scale="76" r:id="rId2"/>
  <rowBreaks count="1" manualBreakCount="1">
    <brk id="44" max="4" man="1"/>
  </rowBreaks>
  <colBreaks count="1" manualBreakCount="1">
    <brk id="5" max="1048575" man="1"/>
  </colBreaks>
  <ignoredErrors>
    <ignoredError sqref="C11:E11 C26:E26 C55:D55 C69:D69 B12:B22" numberStoredAsText="1"/>
  </ignoredError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theme="4" tint="-0.249939993023872"/>
  </sheetPr>
  <dimension ref="A1:I98"/>
  <sheetViews>
    <sheetView zoomScale="90" zoomScaleNormal="90" workbookViewId="0" topLeftCell="A1">
      <selection pane="topLeft" activeCell="A1" sqref="A1:C1"/>
    </sheetView>
  </sheetViews>
  <sheetFormatPr defaultColWidth="0" defaultRowHeight="15" outlineLevelCol="1"/>
  <cols>
    <col min="1" max="1" width="13.5714285714286" style="876" customWidth="1"/>
    <col min="2" max="2" width="89.5714285714286" style="873" customWidth="1"/>
    <col min="3" max="3" width="7" style="1074" customWidth="1"/>
    <col min="4" max="4" width="4.28571428571429" style="858" hidden="1" customWidth="1" outlineLevel="1"/>
    <col min="5" max="5" width="11.4285714285714" style="858" hidden="1" customWidth="1" outlineLevel="1"/>
    <col min="6" max="6" width="50.1428571428571" style="858" hidden="1" customWidth="1" outlineLevel="1"/>
    <col min="7" max="9" width="37.5714285714286" style="858" hidden="1" customWidth="1" outlineLevel="1"/>
    <col min="10" max="10" width="12.1428571428571" style="858" hidden="1" customWidth="1" collapsed="1"/>
    <col min="11" max="16384" width="37.5714285714286" style="858" hidden="1"/>
  </cols>
  <sheetData>
    <row r="1" spans="1:3" ht="30" customHeight="1">
      <c r="A1" s="1729" t="str">
        <f>Identification!A7</f>
        <v>SOCIÉTÉ DE FIDUCIE \ SOCIÉTÉ D’ÉPARGNE</v>
      </c>
      <c r="B1" s="1730"/>
      <c r="C1" s="1731"/>
    </row>
    <row r="2" spans="1:7" ht="24" customHeight="1">
      <c r="A2" s="1732" t="str">
        <f>IF(Langue=0,F2,G2)</f>
        <v>TABLE DES MATIÈRES</v>
      </c>
      <c r="B2" s="1733"/>
      <c r="C2" s="1734"/>
      <c r="F2" s="858" t="s">
        <v>180</v>
      </c>
      <c r="G2" s="858" t="s">
        <v>1002</v>
      </c>
    </row>
    <row r="3" spans="1:7" ht="55.5" customHeight="1">
      <c r="A3" s="859" t="str">
        <f>IF(Langue=0,F3,G3)</f>
        <v>Annexe</v>
      </c>
      <c r="B3" s="860"/>
      <c r="C3" s="861" t="s">
        <v>773</v>
      </c>
      <c r="F3" s="858" t="s">
        <v>550</v>
      </c>
      <c r="G3" s="858" t="s">
        <v>1003</v>
      </c>
    </row>
    <row r="4" spans="1:3" ht="11.25" customHeight="1">
      <c r="A4" s="1738"/>
      <c r="B4" s="1739"/>
      <c r="C4" s="1740"/>
    </row>
    <row r="5" spans="1:3" ht="15.75" customHeight="1">
      <c r="A5" s="1396" t="s">
        <v>2186</v>
      </c>
      <c r="B5" s="862" t="s">
        <v>2186</v>
      </c>
      <c r="C5" s="863">
        <f>+Certification!A48</f>
        <v>3</v>
      </c>
    </row>
    <row r="6" spans="1:3" ht="11.25" customHeight="1">
      <c r="A6" s="1397"/>
      <c r="B6" s="930"/>
      <c r="C6" s="931"/>
    </row>
    <row r="7" spans="1:9" ht="15.75" customHeight="1">
      <c r="A7" s="1396">
        <v>100</v>
      </c>
      <c r="B7" s="862" t="str">
        <f>IF(Format=0,IF(Langue=0,F7,G7),(IF(Langue=0,H7,I7)))</f>
        <v>Bilan</v>
      </c>
      <c r="C7" s="863">
        <f>+'100'!A54</f>
        <v>4</v>
      </c>
      <c r="F7" s="858" t="s">
        <v>849</v>
      </c>
      <c r="G7" s="858" t="s">
        <v>1004</v>
      </c>
      <c r="H7" s="858" t="s">
        <v>2489</v>
      </c>
      <c r="I7" s="858" t="s">
        <v>2490</v>
      </c>
    </row>
    <row r="8" spans="1:9" ht="15.75" customHeight="1">
      <c r="A8" s="1396">
        <v>300</v>
      </c>
      <c r="B8" s="862" t="str">
        <f t="shared" si="0" ref="B8:B11">IF(Format=0,IF(Langue=0,F8,G8),(IF(Langue=0,H8,I8)))</f>
        <v>État du résultat</v>
      </c>
      <c r="C8" s="863">
        <f>+'300'!A59</f>
        <v>8</v>
      </c>
      <c r="F8" s="858" t="s">
        <v>894</v>
      </c>
      <c r="G8" s="858" t="s">
        <v>1005</v>
      </c>
      <c r="H8" s="858" t="s">
        <v>2491</v>
      </c>
      <c r="I8" s="858" t="s">
        <v>2492</v>
      </c>
    </row>
    <row r="9" spans="1:9" ht="15.75" customHeight="1">
      <c r="A9" s="1396">
        <v>400</v>
      </c>
      <c r="B9" s="862" t="str">
        <f t="shared" si="0"/>
        <v>État du résultat global</v>
      </c>
      <c r="C9" s="863">
        <f>+'400'!A49</f>
        <v>10</v>
      </c>
      <c r="F9" s="858" t="s">
        <v>895</v>
      </c>
      <c r="G9" s="858" t="s">
        <v>1046</v>
      </c>
      <c r="H9" s="858" t="s">
        <v>2493</v>
      </c>
      <c r="I9" s="858" t="s">
        <v>2494</v>
      </c>
    </row>
    <row r="10" spans="1:9" ht="15.75" customHeight="1">
      <c r="A10" s="1396">
        <v>500</v>
      </c>
      <c r="B10" s="862" t="str">
        <f t="shared" si="0"/>
        <v>État des variations des capitaux propres</v>
      </c>
      <c r="C10" s="863">
        <f>+'500'!A23</f>
        <v>11</v>
      </c>
      <c r="F10" s="858" t="s">
        <v>896</v>
      </c>
      <c r="G10" s="858" t="s">
        <v>1006</v>
      </c>
      <c r="H10" s="858" t="s">
        <v>2495</v>
      </c>
      <c r="I10" s="858" t="s">
        <v>2496</v>
      </c>
    </row>
    <row r="11" spans="1:9" ht="15.75" customHeight="1">
      <c r="A11" s="1446">
        <v>600</v>
      </c>
      <c r="B11" s="864" t="str">
        <f t="shared" si="0"/>
        <v>État des flux de trésorerie</v>
      </c>
      <c r="C11" s="1447">
        <f>+'600'!A28</f>
        <v>13</v>
      </c>
      <c r="F11" s="858" t="s">
        <v>2485</v>
      </c>
      <c r="G11" s="865" t="s">
        <v>2486</v>
      </c>
      <c r="H11" s="858" t="s">
        <v>2487</v>
      </c>
      <c r="I11" s="865" t="s">
        <v>2488</v>
      </c>
    </row>
    <row r="12" spans="1:7" ht="15">
      <c r="A12" s="1398">
        <v>1000</v>
      </c>
      <c r="B12" s="862" t="str">
        <f t="shared" si="1" ref="B12:B42">IF(Langue=0,F12,G12)</f>
        <v>Trésorerie , dépôts et titres négociables à court terme</v>
      </c>
      <c r="C12" s="863">
        <f>+'1000'!A43</f>
        <v>14</v>
      </c>
      <c r="F12" s="858" t="s">
        <v>2401</v>
      </c>
      <c r="G12" s="858" t="s">
        <v>2402</v>
      </c>
    </row>
    <row r="13" spans="1:7" ht="15">
      <c r="A13" s="1398">
        <v>1100</v>
      </c>
      <c r="B13" s="862" t="str">
        <f t="shared" si="1"/>
        <v>Valeurs mobilières</v>
      </c>
      <c r="C13" s="863">
        <f>+'1100'!A60</f>
        <v>15</v>
      </c>
      <c r="F13" s="858" t="s">
        <v>728</v>
      </c>
      <c r="G13" s="865" t="s">
        <v>1018</v>
      </c>
    </row>
    <row r="14" spans="1:7" ht="15">
      <c r="A14" s="1398" t="s">
        <v>760</v>
      </c>
      <c r="B14" s="862" t="str">
        <f t="shared" si="1"/>
        <v>Notation des valeurs mobilières</v>
      </c>
      <c r="C14" s="863">
        <f>+'1100.1'!A32</f>
        <v>18</v>
      </c>
      <c r="F14" s="858" t="s">
        <v>897</v>
      </c>
      <c r="G14" s="865" t="s">
        <v>2261</v>
      </c>
    </row>
    <row r="15" spans="1:7" ht="15">
      <c r="A15" s="1398" t="s">
        <v>761</v>
      </c>
      <c r="B15" s="862" t="str">
        <f t="shared" si="1"/>
        <v>Liste des 10 notations de valeurs mobilières les plus importantes</v>
      </c>
      <c r="C15" s="863">
        <f>+'1100.2'!A37</f>
        <v>19</v>
      </c>
      <c r="F15" s="858" t="s">
        <v>898</v>
      </c>
      <c r="G15" s="858" t="s">
        <v>2215</v>
      </c>
    </row>
    <row r="16" spans="1:7" ht="15">
      <c r="A16" s="1398" t="s">
        <v>2462</v>
      </c>
      <c r="B16" s="864" t="str">
        <f t="shared" si="1"/>
        <v>Provisions pour pertes de crédit sur valeurs mobilières (IFRS 9)</v>
      </c>
      <c r="C16" s="866">
        <f>+'1100.4'!A34</f>
        <v>20</v>
      </c>
      <c r="F16" s="858" t="s">
        <v>2635</v>
      </c>
      <c r="G16" s="858" t="s">
        <v>2636</v>
      </c>
    </row>
    <row r="17" spans="1:7" ht="15">
      <c r="A17" s="1398">
        <v>1180</v>
      </c>
      <c r="B17" s="862" t="str">
        <f>IF(Langue=0,F17,G17)</f>
        <v>Autres placements</v>
      </c>
      <c r="C17" s="863">
        <f>+'1180'!A46</f>
        <v>21</v>
      </c>
      <c r="F17" s="865" t="s">
        <v>222</v>
      </c>
      <c r="G17" s="865" t="s">
        <v>1073</v>
      </c>
    </row>
    <row r="18" spans="1:7" ht="15.75" customHeight="1">
      <c r="A18" s="1396">
        <v>1190</v>
      </c>
      <c r="B18" s="862" t="str">
        <f t="shared" si="1"/>
        <v>Valeurs mobilières - conventions de revente et accords de rachat</v>
      </c>
      <c r="C18" s="863">
        <f>+'1190'!A45</f>
        <v>22</v>
      </c>
      <c r="F18" s="858" t="s">
        <v>899</v>
      </c>
      <c r="G18" s="858" t="s">
        <v>1025</v>
      </c>
    </row>
    <row r="19" spans="1:7" ht="15.75" customHeight="1">
      <c r="A19" s="1398">
        <v>1200</v>
      </c>
      <c r="B19" s="862" t="str">
        <f t="shared" si="1"/>
        <v>Sommaire des prêts</v>
      </c>
      <c r="C19" s="863">
        <f>+'1200'!A39</f>
        <v>23</v>
      </c>
      <c r="F19" s="858" t="s">
        <v>900</v>
      </c>
      <c r="G19" s="858" t="s">
        <v>1007</v>
      </c>
    </row>
    <row r="20" spans="1:7" ht="15.75" customHeight="1">
      <c r="A20" s="1396">
        <v>1210</v>
      </c>
      <c r="B20" s="862" t="str">
        <f t="shared" si="1"/>
        <v>Prêts hypothécaires</v>
      </c>
      <c r="C20" s="863">
        <f>+'1210'!A35</f>
        <v>24</v>
      </c>
      <c r="F20" s="858" t="s">
        <v>28</v>
      </c>
      <c r="G20" s="858" t="s">
        <v>1008</v>
      </c>
    </row>
    <row r="21" spans="1:7" ht="15.75" customHeight="1">
      <c r="A21" s="1396" t="s">
        <v>356</v>
      </c>
      <c r="B21" s="862" t="str">
        <f t="shared" si="1"/>
        <v>Sommaire des prêts hypothécaires selon l'importance</v>
      </c>
      <c r="C21" s="863">
        <f>+'1210.1'!A30</f>
        <v>27</v>
      </c>
      <c r="F21" s="858" t="s">
        <v>901</v>
      </c>
      <c r="G21" s="858" t="s">
        <v>1009</v>
      </c>
    </row>
    <row r="22" spans="1:7" ht="15.75" customHeight="1">
      <c r="A22" s="1396" t="s">
        <v>355</v>
      </c>
      <c r="B22" s="862" t="str">
        <f t="shared" si="1"/>
        <v>Prêts hypothécaires - caractéristiques</v>
      </c>
      <c r="C22" s="863">
        <f>+'1210.2'!A44</f>
        <v>28</v>
      </c>
      <c r="F22" s="858" t="s">
        <v>902</v>
      </c>
      <c r="G22" s="858" t="s">
        <v>1010</v>
      </c>
    </row>
    <row r="23" spans="1:7" ht="15.75" customHeight="1">
      <c r="A23" s="1396">
        <v>1240</v>
      </c>
      <c r="B23" s="862" t="str">
        <f t="shared" si="1"/>
        <v>Prêts à la consommation</v>
      </c>
      <c r="C23" s="863">
        <f>+'1240'!A46</f>
        <v>30</v>
      </c>
      <c r="F23" s="858" t="s">
        <v>30</v>
      </c>
      <c r="G23" s="858" t="s">
        <v>1012</v>
      </c>
    </row>
    <row r="24" spans="1:7" ht="15.75" customHeight="1">
      <c r="A24" s="1396" t="s">
        <v>594</v>
      </c>
      <c r="B24" s="862" t="str">
        <f t="shared" si="1"/>
        <v>Sommaire des prêts à la consommation - selon l'importance</v>
      </c>
      <c r="C24" s="863">
        <f>+'1240.1'!A46</f>
        <v>31</v>
      </c>
      <c r="F24" s="858" t="s">
        <v>903</v>
      </c>
      <c r="G24" s="858" t="s">
        <v>1011</v>
      </c>
    </row>
    <row r="25" spans="1:7" ht="15.75" customHeight="1">
      <c r="A25" s="1396">
        <v>1250</v>
      </c>
      <c r="B25" s="862" t="str">
        <f t="shared" si="1"/>
        <v>Prêts aux entreprises</v>
      </c>
      <c r="C25" s="863">
        <f>+'1250'!A47</f>
        <v>32</v>
      </c>
      <c r="F25" s="858" t="s">
        <v>841</v>
      </c>
      <c r="G25" s="858" t="s">
        <v>1014</v>
      </c>
    </row>
    <row r="26" spans="1:7" ht="15.75" customHeight="1">
      <c r="A26" s="1396" t="s">
        <v>579</v>
      </c>
      <c r="B26" s="862" t="str">
        <f t="shared" si="1"/>
        <v>Sommaires des prêts aux entreprises - selon l'importance </v>
      </c>
      <c r="C26" s="863">
        <f>+'1250.1'!A42</f>
        <v>34</v>
      </c>
      <c r="F26" s="858" t="s">
        <v>904</v>
      </c>
      <c r="G26" s="858" t="s">
        <v>1013</v>
      </c>
    </row>
    <row r="27" spans="1:7" ht="15.75" customHeight="1">
      <c r="A27" s="1396">
        <v>1260</v>
      </c>
      <c r="B27" s="862" t="str">
        <f t="shared" si="1"/>
        <v>Sommaire des contrats de crédit-bail - selon l'importance</v>
      </c>
      <c r="C27" s="867">
        <f>+'1260'!A45</f>
        <v>35</v>
      </c>
      <c r="F27" s="858" t="s">
        <v>905</v>
      </c>
      <c r="G27" s="858" t="s">
        <v>1015</v>
      </c>
    </row>
    <row r="28" spans="1:7" ht="15.75" customHeight="1">
      <c r="A28" s="1396">
        <v>1270</v>
      </c>
      <c r="B28" s="862" t="str">
        <f t="shared" si="1"/>
        <v>Sommaire des prêts sur nantissement - selon l'importance</v>
      </c>
      <c r="C28" s="863">
        <f>+'1270'!A45</f>
        <v>36</v>
      </c>
      <c r="F28" s="858" t="s">
        <v>906</v>
      </c>
      <c r="G28" s="858" t="s">
        <v>1576</v>
      </c>
    </row>
    <row r="29" spans="1:7" ht="15.75" customHeight="1">
      <c r="A29" s="1396">
        <v>1280</v>
      </c>
      <c r="B29" s="862" t="str">
        <f t="shared" si="1"/>
        <v>Prêts aux institutions financières et administrations publiques</v>
      </c>
      <c r="C29" s="863">
        <f>+'1280'!A33</f>
        <v>37</v>
      </c>
      <c r="F29" s="858" t="s">
        <v>914</v>
      </c>
      <c r="G29" s="858" t="s">
        <v>1017</v>
      </c>
    </row>
    <row r="30" spans="1:7" ht="15">
      <c r="A30" s="1399" t="s">
        <v>580</v>
      </c>
      <c r="B30" s="862" t="str">
        <f t="shared" si="1"/>
        <v>Sommaire des prêts aux institutions financières et administrations publiques - selon l'importance</v>
      </c>
      <c r="C30" s="868">
        <f>+'1280.1'!A47</f>
        <v>38</v>
      </c>
      <c r="F30" s="858" t="s">
        <v>907</v>
      </c>
      <c r="G30" s="858" t="s">
        <v>1016</v>
      </c>
    </row>
    <row r="31" spans="1:7" ht="15.75" customHeight="1">
      <c r="A31" s="1396">
        <v>1290</v>
      </c>
      <c r="B31" s="862" t="str">
        <f t="shared" si="1"/>
        <v>Autres prêts</v>
      </c>
      <c r="C31" s="863">
        <f>+'1290'!A45</f>
        <v>39</v>
      </c>
      <c r="F31" s="858" t="s">
        <v>553</v>
      </c>
      <c r="G31" s="865" t="s">
        <v>980</v>
      </c>
    </row>
    <row r="32" spans="1:7" ht="15">
      <c r="A32" s="1396">
        <v>1296</v>
      </c>
      <c r="B32" s="862" t="str">
        <f t="shared" si="1"/>
        <v>Cote de risque du portefeuille de prêts</v>
      </c>
      <c r="C32" s="867">
        <f>+'1296'!A54</f>
        <v>40</v>
      </c>
      <c r="F32" s="858" t="s">
        <v>848</v>
      </c>
      <c r="G32" s="869" t="s">
        <v>1047</v>
      </c>
    </row>
    <row r="33" spans="1:7" ht="15">
      <c r="A33" s="1396">
        <v>1297</v>
      </c>
      <c r="B33" s="862" t="str">
        <f t="shared" si="1"/>
        <v>Liste des prêts aux personnes liées</v>
      </c>
      <c r="C33" s="867">
        <f>+'1297'!A39</f>
        <v>41</v>
      </c>
      <c r="F33" s="858" t="s">
        <v>908</v>
      </c>
      <c r="G33" s="984" t="s">
        <v>1020</v>
      </c>
    </row>
    <row r="34" spans="1:7" ht="15.75" customHeight="1">
      <c r="A34" s="1396" t="s">
        <v>614</v>
      </c>
      <c r="B34" s="862" t="str">
        <f t="shared" si="1"/>
        <v>Liste des prêts aux personnes intéressées</v>
      </c>
      <c r="C34" s="867">
        <f>+'1297.1'!A39</f>
        <v>42</v>
      </c>
      <c r="F34" s="858" t="s">
        <v>909</v>
      </c>
      <c r="G34" s="984" t="s">
        <v>1021</v>
      </c>
    </row>
    <row r="35" spans="1:7" ht="15.75" customHeight="1">
      <c r="A35" s="1396">
        <v>1298</v>
      </c>
      <c r="B35" s="862" t="str">
        <f t="shared" si="1"/>
        <v>Liste des 25 crédits les plus importants</v>
      </c>
      <c r="C35" s="867">
        <f>+'1298'!A46</f>
        <v>43</v>
      </c>
      <c r="F35" s="858" t="s">
        <v>915</v>
      </c>
      <c r="G35" s="984" t="s">
        <v>1019</v>
      </c>
    </row>
    <row r="36" spans="1:7" ht="15.75" customHeight="1">
      <c r="A36" s="1398">
        <v>1400</v>
      </c>
      <c r="B36" s="862" t="str">
        <f t="shared" si="1"/>
        <v>Placements en actions dans les filiales</v>
      </c>
      <c r="C36" s="870">
        <f>+'1400'!A41</f>
        <v>44</v>
      </c>
      <c r="F36" s="858" t="s">
        <v>910</v>
      </c>
      <c r="G36" s="984" t="s">
        <v>1022</v>
      </c>
    </row>
    <row r="37" spans="1:7" ht="15.75" customHeight="1">
      <c r="A37" s="1396">
        <v>1410</v>
      </c>
      <c r="B37" s="862" t="str">
        <f t="shared" si="1"/>
        <v>Prêts et avances aux filiales</v>
      </c>
      <c r="C37" s="863">
        <f>+'1410'!A41</f>
        <v>45</v>
      </c>
      <c r="F37" s="858" t="s">
        <v>911</v>
      </c>
      <c r="G37" s="984" t="s">
        <v>1023</v>
      </c>
    </row>
    <row r="38" spans="1:7" ht="15">
      <c r="A38" s="1396">
        <v>1500</v>
      </c>
      <c r="B38" s="862" t="str">
        <f t="shared" si="1"/>
        <v>Participation dans des entreprises associées et des coentreprises</v>
      </c>
      <c r="C38" s="863">
        <f>+'1500'!A36</f>
        <v>46</v>
      </c>
      <c r="F38" s="858" t="s">
        <v>912</v>
      </c>
      <c r="G38" s="984" t="s">
        <v>1577</v>
      </c>
    </row>
    <row r="39" spans="1:7" ht="15">
      <c r="A39" s="1396">
        <v>1610</v>
      </c>
      <c r="B39" s="862" t="str">
        <f t="shared" si="1"/>
        <v>Juste valeur des instruments financiers dérivés</v>
      </c>
      <c r="C39" s="863">
        <f>+'1610'!A55</f>
        <v>47</v>
      </c>
      <c r="F39" s="858" t="s">
        <v>916</v>
      </c>
      <c r="G39" s="869" t="s">
        <v>1024</v>
      </c>
    </row>
    <row r="40" spans="1:7" ht="15">
      <c r="A40" s="1396" t="s">
        <v>357</v>
      </c>
      <c r="B40" s="862" t="str">
        <f t="shared" si="1"/>
        <v>Échéance  des montants nominaux de référence</v>
      </c>
      <c r="C40" s="863">
        <f>+'1610.1'!A46</f>
        <v>48</v>
      </c>
      <c r="F40" s="858" t="s">
        <v>935</v>
      </c>
      <c r="G40" s="869" t="s">
        <v>1578</v>
      </c>
    </row>
    <row r="41" spans="1:7" ht="15">
      <c r="A41" s="1400" t="s">
        <v>751</v>
      </c>
      <c r="B41" s="862" t="str">
        <f t="shared" si="1"/>
        <v>Instruments financiers dérivés selon la cote d'évaluation du risque</v>
      </c>
      <c r="C41" s="871">
        <f>+'1610.2'!A44</f>
        <v>49</v>
      </c>
      <c r="F41" s="858" t="s">
        <v>913</v>
      </c>
      <c r="G41" s="869" t="s">
        <v>1579</v>
      </c>
    </row>
    <row r="42" spans="1:7" ht="15">
      <c r="A42" s="1396" t="s">
        <v>652</v>
      </c>
      <c r="B42" s="862" t="str">
        <f t="shared" si="1"/>
        <v>Risque de crédit des instruments financiers dérivés</v>
      </c>
      <c r="C42" s="863">
        <f>+'1610.3'!A42</f>
        <v>50</v>
      </c>
      <c r="F42" s="858" t="s">
        <v>917</v>
      </c>
      <c r="G42" s="869" t="s">
        <v>1580</v>
      </c>
    </row>
    <row r="43" spans="1:7" ht="15">
      <c r="A43" s="1726"/>
      <c r="B43" s="1727"/>
      <c r="C43" s="1728"/>
      <c r="G43" s="865"/>
    </row>
    <row r="44" spans="1:3" ht="15">
      <c r="A44" s="927"/>
      <c r="B44" s="928"/>
      <c r="C44" s="929"/>
    </row>
    <row r="45" spans="1:3" ht="15">
      <c r="A45" s="927"/>
      <c r="B45" s="928"/>
      <c r="C45" s="929"/>
    </row>
    <row r="46" spans="1:3" ht="15">
      <c r="A46" s="927"/>
      <c r="B46" s="928"/>
      <c r="C46" s="929"/>
    </row>
    <row r="47" spans="1:3" ht="15">
      <c r="A47" s="1723">
        <v>1</v>
      </c>
      <c r="B47" s="1724"/>
      <c r="C47" s="1725"/>
    </row>
    <row r="48" spans="1:3" ht="30" customHeight="1">
      <c r="A48" s="1729" t="str">
        <f>A1</f>
        <v>SOCIÉTÉ DE FIDUCIE \ SOCIÉTÉ D’ÉPARGNE</v>
      </c>
      <c r="B48" s="1730"/>
      <c r="C48" s="1731"/>
    </row>
    <row r="49" spans="1:7" s="872" customFormat="1" ht="30" customHeight="1">
      <c r="A49" s="1735" t="str">
        <f>IF(Langue=0,F49,G49)</f>
        <v>TABLE DES MATIÈRES (Suite)</v>
      </c>
      <c r="B49" s="1736"/>
      <c r="C49" s="1737"/>
      <c r="F49" s="858" t="s">
        <v>1060</v>
      </c>
      <c r="G49" s="858" t="s">
        <v>1059</v>
      </c>
    </row>
    <row r="50" spans="1:3" ht="56.25" customHeight="1">
      <c r="A50" s="859" t="str">
        <f>A3</f>
        <v>Annexe</v>
      </c>
      <c r="B50" s="860"/>
      <c r="C50" s="861" t="str">
        <f>C3</f>
        <v>Page</v>
      </c>
    </row>
    <row r="51" spans="1:7" ht="15">
      <c r="A51" s="1396">
        <v>1625</v>
      </c>
      <c r="B51" s="862" t="str">
        <f t="shared" si="2" ref="B51:B75">IF(Langue=0,F51,G51)</f>
        <v>Immeubles de placement</v>
      </c>
      <c r="C51" s="863">
        <f>+'1625'!A42</f>
        <v>51</v>
      </c>
      <c r="F51" s="858" t="s">
        <v>12</v>
      </c>
      <c r="G51" s="865" t="s">
        <v>1027</v>
      </c>
    </row>
    <row r="52" spans="1:7" ht="15">
      <c r="A52" s="1400">
        <v>1630</v>
      </c>
      <c r="B52" s="862" t="str">
        <f t="shared" si="2"/>
        <v>Immeuble à l'usage de la société /immobilisations corporelles</v>
      </c>
      <c r="C52" s="863">
        <f>+'1630'!A61</f>
        <v>53</v>
      </c>
      <c r="F52" s="858" t="s">
        <v>1026</v>
      </c>
      <c r="G52" s="858" t="s">
        <v>1028</v>
      </c>
    </row>
    <row r="53" spans="1:7" ht="15">
      <c r="A53" s="1400">
        <v>1635</v>
      </c>
      <c r="B53" s="862" t="str">
        <f t="shared" si="2"/>
        <v>Goodwill</v>
      </c>
      <c r="C53" s="863">
        <f>+'1635'!A44</f>
        <v>54</v>
      </c>
      <c r="F53" s="858" t="s">
        <v>224</v>
      </c>
      <c r="G53" s="858" t="s">
        <v>224</v>
      </c>
    </row>
    <row r="54" spans="1:7" ht="15">
      <c r="A54" s="1400">
        <v>1640</v>
      </c>
      <c r="B54" s="862" t="str">
        <f t="shared" si="2"/>
        <v>Immobilisations incorporelles</v>
      </c>
      <c r="C54" s="863">
        <f>+'1640'!A35</f>
        <v>55</v>
      </c>
      <c r="F54" s="858" t="s">
        <v>918</v>
      </c>
      <c r="G54" s="858" t="s">
        <v>1029</v>
      </c>
    </row>
    <row r="55" spans="1:7" ht="15">
      <c r="A55" s="1396">
        <v>1665</v>
      </c>
      <c r="B55" s="862" t="str">
        <f t="shared" si="2"/>
        <v>Autres éléments d'actif</v>
      </c>
      <c r="C55" s="863">
        <f>+'1665'!A46</f>
        <v>56</v>
      </c>
      <c r="F55" s="858" t="s">
        <v>65</v>
      </c>
      <c r="G55" s="858" t="s">
        <v>1048</v>
      </c>
    </row>
    <row r="56" spans="1:7" ht="15">
      <c r="A56" s="1398">
        <v>2000</v>
      </c>
      <c r="B56" s="862" t="str">
        <f t="shared" si="2"/>
        <v>Portefeuille de dépôts</v>
      </c>
      <c r="C56" s="863">
        <f>+'2000'!A50</f>
        <v>57</v>
      </c>
      <c r="F56" s="858" t="s">
        <v>919</v>
      </c>
      <c r="G56" s="865" t="s">
        <v>1030</v>
      </c>
    </row>
    <row r="57" spans="1:7" ht="15">
      <c r="A57" s="1396" t="s">
        <v>358</v>
      </c>
      <c r="B57" s="862" t="str">
        <f t="shared" si="2"/>
        <v>Sommaire des dépôts - selon l'importance</v>
      </c>
      <c r="C57" s="863">
        <f>+'2000.1'!A44</f>
        <v>59</v>
      </c>
      <c r="F57" s="858" t="s">
        <v>920</v>
      </c>
      <c r="G57" s="858" t="s">
        <v>1031</v>
      </c>
    </row>
    <row r="58" spans="1:7" ht="15">
      <c r="A58" s="1396" t="s">
        <v>359</v>
      </c>
      <c r="B58" s="862" t="str">
        <f t="shared" si="2"/>
        <v>Liste des 25 plus importants déposants</v>
      </c>
      <c r="C58" s="863">
        <f>+'2000.2'!A42</f>
        <v>60</v>
      </c>
      <c r="F58" s="858" t="s">
        <v>921</v>
      </c>
      <c r="G58" s="858" t="s">
        <v>1032</v>
      </c>
    </row>
    <row r="59" spans="1:7" ht="15">
      <c r="A59" s="1396" t="s">
        <v>750</v>
      </c>
      <c r="B59" s="862" t="str">
        <f t="shared" si="2"/>
        <v>Dépôts émis par l'entremise de courtiers et d'agents</v>
      </c>
      <c r="C59" s="863">
        <f>+'2000.3'!A37</f>
        <v>61</v>
      </c>
      <c r="F59" s="858" t="s">
        <v>922</v>
      </c>
      <c r="G59" s="858" t="s">
        <v>1033</v>
      </c>
    </row>
    <row r="60" spans="1:7" ht="15">
      <c r="A60" s="1396">
        <v>2100</v>
      </c>
      <c r="B60" s="862" t="str">
        <f t="shared" si="2"/>
        <v>Hypothèques à payer</v>
      </c>
      <c r="C60" s="863">
        <f>+'2100'!A32</f>
        <v>62</v>
      </c>
      <c r="F60" s="858" t="s">
        <v>20</v>
      </c>
      <c r="G60" s="865" t="s">
        <v>972</v>
      </c>
    </row>
    <row r="61" spans="1:9" ht="15">
      <c r="A61" s="1396">
        <v>2110</v>
      </c>
      <c r="B61" s="862" t="str">
        <f t="shared" si="2"/>
        <v>Autres emprunts</v>
      </c>
      <c r="C61" s="863">
        <f>+'2110'!A32</f>
        <v>63</v>
      </c>
      <c r="F61" s="858" t="s">
        <v>21</v>
      </c>
      <c r="G61" s="865" t="s">
        <v>1940</v>
      </c>
      <c r="I61" s="858" t="s">
        <v>324</v>
      </c>
    </row>
    <row r="62" spans="1:7" ht="15">
      <c r="A62" s="1396">
        <v>2345</v>
      </c>
      <c r="B62" s="862" t="str">
        <f t="shared" si="2"/>
        <v>Autres éléments du passif</v>
      </c>
      <c r="C62" s="863">
        <f>+'2345'!A47</f>
        <v>64</v>
      </c>
      <c r="F62" s="858" t="s">
        <v>821</v>
      </c>
      <c r="G62" s="858" t="s">
        <v>1034</v>
      </c>
    </row>
    <row r="63" spans="1:7" ht="15">
      <c r="A63" s="1401">
        <v>2400</v>
      </c>
      <c r="B63" s="862" t="str">
        <f t="shared" si="2"/>
        <v>Obligations subordonnées</v>
      </c>
      <c r="C63" s="863">
        <f>+'2400'!A32</f>
        <v>65</v>
      </c>
      <c r="F63" s="858" t="s">
        <v>838</v>
      </c>
      <c r="G63" s="858" t="s">
        <v>1035</v>
      </c>
    </row>
    <row r="64" spans="1:7" ht="15">
      <c r="A64" s="1396">
        <v>2680</v>
      </c>
      <c r="B64" s="862" t="str">
        <f t="shared" si="2"/>
        <v>Capital-actions</v>
      </c>
      <c r="C64" s="863">
        <f>+'2680'!A61</f>
        <v>66</v>
      </c>
      <c r="F64" s="858" t="s">
        <v>923</v>
      </c>
      <c r="G64" s="858" t="s">
        <v>1036</v>
      </c>
    </row>
    <row r="65" spans="1:7" ht="15">
      <c r="A65" s="1396" t="s">
        <v>360</v>
      </c>
      <c r="B65" s="862" t="str">
        <f t="shared" si="2"/>
        <v>Actionnaires résidents</v>
      </c>
      <c r="C65" s="863">
        <f>+'2680.1'!A46</f>
        <v>67</v>
      </c>
      <c r="F65" s="858" t="s">
        <v>924</v>
      </c>
      <c r="G65" s="858" t="s">
        <v>1037</v>
      </c>
    </row>
    <row r="66" spans="1:7" ht="15">
      <c r="A66" s="1396" t="s">
        <v>361</v>
      </c>
      <c r="B66" s="862" t="str">
        <f t="shared" si="2"/>
        <v>Actionnaires non résidents</v>
      </c>
      <c r="C66" s="863">
        <f>+'2680.2'!A46</f>
        <v>68</v>
      </c>
      <c r="F66" s="858" t="s">
        <v>925</v>
      </c>
      <c r="G66" s="858" t="s">
        <v>1038</v>
      </c>
    </row>
    <row r="67" spans="1:7" ht="15">
      <c r="A67" s="1398">
        <v>3510</v>
      </c>
      <c r="B67" s="862" t="str">
        <f t="shared" si="2"/>
        <v>Revenus provenant de la gestion et de l'administration des successions, fiducies et mandats</v>
      </c>
      <c r="C67" s="863">
        <f>+'3510'!A46</f>
        <v>69</v>
      </c>
      <c r="F67" s="858" t="s">
        <v>936</v>
      </c>
      <c r="G67" s="858" t="s">
        <v>1039</v>
      </c>
    </row>
    <row r="68" spans="1:7" ht="15">
      <c r="A68" s="1396">
        <v>3765</v>
      </c>
      <c r="B68" s="862" t="str">
        <f t="shared" si="2"/>
        <v>Autres dépenses excluant les dépenses d'intérêts</v>
      </c>
      <c r="C68" s="863">
        <f>+'3765'!A46</f>
        <v>70</v>
      </c>
      <c r="F68" s="858" t="s">
        <v>352</v>
      </c>
      <c r="G68" s="858" t="s">
        <v>1040</v>
      </c>
    </row>
    <row r="69" spans="1:7" ht="15">
      <c r="A69" s="1398">
        <v>4010</v>
      </c>
      <c r="B69" s="862" t="str">
        <f t="shared" si="2"/>
        <v>Engagements</v>
      </c>
      <c r="C69" s="863">
        <f>+'4010'!A37</f>
        <v>71</v>
      </c>
      <c r="F69" s="858" t="s">
        <v>926</v>
      </c>
      <c r="G69" s="858" t="s">
        <v>1041</v>
      </c>
    </row>
    <row r="70" spans="1:7" ht="15">
      <c r="A70" s="1396">
        <v>4045</v>
      </c>
      <c r="B70" s="862" t="str">
        <f t="shared" si="2"/>
        <v>Sommaire des actifs gérés pour autrui/biens sous administration classés par type de produits</v>
      </c>
      <c r="C70" s="863">
        <f>+'4045'!A34</f>
        <v>72</v>
      </c>
      <c r="F70" s="858" t="s">
        <v>932</v>
      </c>
      <c r="G70" s="858" t="s">
        <v>1042</v>
      </c>
    </row>
    <row r="71" spans="1:7" ht="15">
      <c r="A71" s="1396">
        <v>4050</v>
      </c>
      <c r="B71" s="862" t="str">
        <f t="shared" si="2"/>
        <v>Échéance et sensibilité aux taux d'intérêts</v>
      </c>
      <c r="C71" s="863">
        <f>+'4050'!A40</f>
        <v>73</v>
      </c>
      <c r="F71" s="858" t="s">
        <v>927</v>
      </c>
      <c r="G71" s="858" t="s">
        <v>2341</v>
      </c>
    </row>
    <row r="72" spans="1:7" ht="15">
      <c r="A72" s="1396">
        <v>4060</v>
      </c>
      <c r="B72" s="862" t="str">
        <f t="shared" si="2"/>
        <v>Dépôts et prêts : succession, fiducies et mandats - distribution par province et territoire</v>
      </c>
      <c r="C72" s="863">
        <f>+'4060'!A28</f>
        <v>75</v>
      </c>
      <c r="F72" s="858" t="s">
        <v>928</v>
      </c>
      <c r="G72" s="865" t="s">
        <v>1574</v>
      </c>
    </row>
    <row r="73" spans="1:7" ht="15">
      <c r="A73" s="1396">
        <v>4070</v>
      </c>
      <c r="B73" s="862" t="str">
        <f t="shared" si="2"/>
        <v>Succursales et bureaux régionaux par province</v>
      </c>
      <c r="C73" s="863">
        <f>+'4070'!A43</f>
        <v>76</v>
      </c>
      <c r="F73" s="858" t="s">
        <v>929</v>
      </c>
      <c r="G73" s="858" t="s">
        <v>1043</v>
      </c>
    </row>
    <row r="74" spans="1:7" ht="15">
      <c r="A74" s="1396">
        <v>4080</v>
      </c>
      <c r="B74" s="862" t="str">
        <f t="shared" si="2"/>
        <v>État du revenu brut gagné, aux fins de cotisation</v>
      </c>
      <c r="C74" s="863">
        <f>+'4080'!A41</f>
        <v>77</v>
      </c>
      <c r="F74" s="858" t="s">
        <v>930</v>
      </c>
      <c r="G74" s="858" t="s">
        <v>1044</v>
      </c>
    </row>
    <row r="75" spans="1:7" ht="15">
      <c r="A75" s="1396">
        <v>4090</v>
      </c>
      <c r="B75" s="862" t="str">
        <f t="shared" si="2"/>
        <v>Ratios réglementaires</v>
      </c>
      <c r="C75" s="863">
        <f>+'4090'!A41</f>
        <v>78</v>
      </c>
      <c r="F75" s="858" t="s">
        <v>931</v>
      </c>
      <c r="G75" s="858" t="s">
        <v>1045</v>
      </c>
    </row>
    <row r="76" spans="1:7" ht="15">
      <c r="A76" s="1396">
        <v>4095</v>
      </c>
      <c r="B76" s="862" t="str">
        <f t="shared" si="3" ref="B76:B77">IF(Langue=0,F76,G76)</f>
        <v>Autres renseignements</v>
      </c>
      <c r="C76" s="863">
        <f>+'4095'!A11</f>
        <v>79</v>
      </c>
      <c r="F76" s="858" t="s">
        <v>2170</v>
      </c>
      <c r="G76" s="858" t="s">
        <v>2171</v>
      </c>
    </row>
    <row r="77" spans="1:7" ht="15">
      <c r="A77" s="1402">
        <v>5010</v>
      </c>
      <c r="B77" s="864" t="str">
        <f t="shared" si="3"/>
        <v>Haute direction</v>
      </c>
      <c r="C77" s="866">
        <f>+'5010'!A25</f>
        <v>80</v>
      </c>
      <c r="F77" s="858" t="s">
        <v>2437</v>
      </c>
      <c r="G77" s="858" t="s">
        <v>2438</v>
      </c>
    </row>
    <row r="78" spans="1:3" ht="15">
      <c r="A78" s="927"/>
      <c r="C78" s="874"/>
    </row>
    <row r="79" spans="1:3" ht="15">
      <c r="A79" s="927"/>
      <c r="C79" s="874"/>
    </row>
    <row r="80" spans="1:3" ht="15">
      <c r="A80" s="927"/>
      <c r="C80" s="874"/>
    </row>
    <row r="81" spans="1:3" ht="15">
      <c r="A81" s="875"/>
      <c r="B81" s="876"/>
      <c r="C81" s="877"/>
    </row>
    <row r="82" spans="1:7" ht="15">
      <c r="A82" s="878" t="str">
        <f>IF(Langue=0,F82,G82)</f>
        <v>LÉGENDE</v>
      </c>
      <c r="B82" s="879"/>
      <c r="C82" s="880"/>
      <c r="F82" s="858" t="s">
        <v>578</v>
      </c>
      <c r="G82" s="858" t="s">
        <v>1049</v>
      </c>
    </row>
    <row r="83" spans="1:7" ht="15">
      <c r="A83" s="1403"/>
      <c r="B83" s="881" t="str">
        <f t="shared" si="4" ref="B83:B89">IF(Langue=0,F83,G83)</f>
        <v>Nouvelle annexe</v>
      </c>
      <c r="C83" s="882"/>
      <c r="F83" s="858" t="s">
        <v>1051</v>
      </c>
      <c r="G83" s="858" t="s">
        <v>1052</v>
      </c>
    </row>
    <row r="84" spans="1:7" ht="15">
      <c r="A84" s="1403"/>
      <c r="B84" s="881" t="str">
        <f t="shared" si="4"/>
        <v>Champ verrouillé - Formule</v>
      </c>
      <c r="C84" s="883"/>
      <c r="F84" s="858" t="s">
        <v>337</v>
      </c>
      <c r="G84" s="858" t="s">
        <v>1053</v>
      </c>
    </row>
    <row r="85" spans="1:7" ht="15">
      <c r="A85" s="1232"/>
      <c r="B85" s="881" t="str">
        <f t="shared" si="4"/>
        <v>Champ de saisie</v>
      </c>
      <c r="C85" s="883"/>
      <c r="F85" s="858" t="s">
        <v>336</v>
      </c>
      <c r="G85" s="865" t="s">
        <v>1054</v>
      </c>
    </row>
    <row r="86" spans="1:7" ht="15">
      <c r="A86" s="1404"/>
      <c r="B86" s="881" t="str">
        <f t="shared" si="4"/>
        <v>Champ verrouillé - Report</v>
      </c>
      <c r="C86" s="883"/>
      <c r="F86" s="858" t="s">
        <v>338</v>
      </c>
      <c r="G86" s="865" t="s">
        <v>1055</v>
      </c>
    </row>
    <row r="87" spans="1:7" ht="15">
      <c r="A87" s="1405"/>
      <c r="B87" s="881" t="str">
        <f t="shared" si="4"/>
        <v>Champ verrouillé - Vide</v>
      </c>
      <c r="C87" s="883"/>
      <c r="F87" s="858" t="s">
        <v>546</v>
      </c>
      <c r="G87" s="865" t="s">
        <v>1056</v>
      </c>
    </row>
    <row r="88" spans="1:7" ht="15">
      <c r="A88" s="1406" t="s">
        <v>333</v>
      </c>
      <c r="B88" s="881" t="str">
        <f t="shared" si="4"/>
        <v>Champ obligatoire (Onglets Identification et Certification)</v>
      </c>
      <c r="C88" s="883"/>
      <c r="F88" s="858" t="s">
        <v>1575</v>
      </c>
      <c r="G88" s="865" t="s">
        <v>1057</v>
      </c>
    </row>
    <row r="89" spans="1:7" ht="15">
      <c r="A89" s="1407" t="str">
        <f>IF(Langue=0,F90,G90)</f>
        <v>Souligné</v>
      </c>
      <c r="B89" s="881" t="str">
        <f t="shared" si="4"/>
        <v>Lien hypertexte</v>
      </c>
      <c r="C89" s="883"/>
      <c r="F89" s="858" t="s">
        <v>582</v>
      </c>
      <c r="G89" s="865" t="s">
        <v>1058</v>
      </c>
    </row>
    <row r="90" spans="1:7" ht="15">
      <c r="A90" s="875"/>
      <c r="B90" s="884"/>
      <c r="C90" s="877"/>
      <c r="F90" s="858" t="s">
        <v>581</v>
      </c>
      <c r="G90" s="858" t="s">
        <v>1050</v>
      </c>
    </row>
    <row r="91" spans="1:3" ht="15">
      <c r="A91" s="875"/>
      <c r="C91" s="874"/>
    </row>
    <row r="92" spans="1:3" ht="15">
      <c r="A92" s="875"/>
      <c r="C92" s="874"/>
    </row>
    <row r="93" spans="1:3" ht="15">
      <c r="A93" s="875"/>
      <c r="C93" s="874"/>
    </row>
    <row r="94" spans="1:3" ht="15">
      <c r="A94" s="875"/>
      <c r="C94" s="874"/>
    </row>
    <row r="95" spans="1:3" ht="15">
      <c r="A95" s="875"/>
      <c r="C95" s="874"/>
    </row>
    <row r="96" spans="1:3" ht="15">
      <c r="A96" s="875"/>
      <c r="C96" s="874"/>
    </row>
    <row r="97" spans="1:3" ht="15">
      <c r="A97" s="875"/>
      <c r="C97" s="874"/>
    </row>
    <row r="98" spans="1:3" ht="15">
      <c r="A98" s="1720">
        <f>A47+1</f>
        <v>2</v>
      </c>
      <c r="B98" s="1721"/>
      <c r="C98" s="1722"/>
    </row>
  </sheetData>
  <mergeCells count="8">
    <mergeCell ref="A98:C98"/>
    <mergeCell ref="A47:C47"/>
    <mergeCell ref="A43:C43"/>
    <mergeCell ref="A1:C1"/>
    <mergeCell ref="A2:C2"/>
    <mergeCell ref="A48:C48"/>
    <mergeCell ref="A49:C49"/>
    <mergeCell ref="A4:C4"/>
  </mergeCells>
  <hyperlinks>
    <hyperlink ref="A7" location="Annexe_100" tooltip="Annexe\Schedule 100" display="Annexe_100"/>
    <hyperlink ref="A8" location="Annexe_300" tooltip="Annexe\Schedule 300" display="Annexe_300"/>
    <hyperlink ref="A9" location="Annexe_400" tooltip="Annexe\Schedule  400" display="Annexe_400"/>
    <hyperlink ref="A10" location="Annexe_500" tooltip="Annexe\Schedule 500" display="Annexe_500"/>
    <hyperlink ref="A12" location="Annexe_1000" tooltip="Annexe\Schedule 1000" display="Annexe_1000"/>
    <hyperlink ref="A19" location="Annexe_1200" tooltip="Annexe\Schedule 1200" display="Annexe_1200"/>
    <hyperlink ref="A22" location="Annexe_1210_2" tooltip="Annexe\Schedule 1210.2" display="1210.2"/>
    <hyperlink ref="A32" location="Annexe_1296" tooltip="Annexe\Schedule 1296" display="Annexe_1296"/>
    <hyperlink ref="A33" location="Annexe_1297" tooltip="Annexe\Schedule 1297" display="Annexe_1297"/>
    <hyperlink ref="A35" location="Annexe_1298" tooltip="Annexe\Schedule 1298" display="Annexe_1298"/>
    <hyperlink ref="A36" location="Annexe_1400" tooltip="Annexe\Schedule 1400" display="Annexe_1400"/>
    <hyperlink ref="A37" location="Annexe_1410" tooltip="Annexe\Schedule 1400.1" display="Annexe_1410"/>
    <hyperlink ref="A69" location="Annexe_4010" tooltip="Annexe\Schedule 4010" display="Annexe_4010"/>
    <hyperlink ref="A65" location="Annexe_2680_1" tooltip="Annexe\Schedule 2680.1" display="2680.1"/>
    <hyperlink ref="A62" location="Annexe_2345" tooltip="Annexe\Schedule 2345" display="Annexe_2345"/>
    <hyperlink ref="A55" location="'1665'!A1" tooltip="Annexe\Schedule 1665" display="'1665'!A1"/>
    <hyperlink ref="A64" location="Annexe_2680" tooltip="Annexe\Schedule 2680" display="Annexe_2680"/>
    <hyperlink ref="A66" location="Annexe_2680_2" tooltip="Annexe\Schedule 2680.2" display="2680.2"/>
    <hyperlink ref="A56" location="Annexe_2000" tooltip="Annexe\Schedule 2000" display="Annexe_2000"/>
    <hyperlink ref="A71" location="Annexe_4050" tooltip="Annexe\Schedule 4050" display="Annexe_4050"/>
    <hyperlink ref="A72" location="Annexe_4060" tooltip="Annexe\Schedule 4060" display="Annexe_4060"/>
    <hyperlink ref="A60" location="Annexe_2100" tooltip="Annexe\Schedule 2100" display="Annexe_2100"/>
    <hyperlink ref="A68" location="Annexe_3765" tooltip="Annexe\Schedule 3765" display="Annexe_3765"/>
    <hyperlink ref="A58" location="Annexe_2000_2" tooltip="Annexe\Schedule 2000.2" display="2000.2"/>
    <hyperlink ref="A70" location="Annexe_4045" tooltip="Annexe\Schedule 4045" display="Annexe_4045"/>
    <hyperlink ref="A73" location="Annexe_4070" tooltip="Annexe\Schedule 4070" display="Annexe_4070"/>
    <hyperlink ref="A74" location="Annexe_4080" tooltip="Annexe\Schedule 4080" display="Annexe_4080"/>
    <hyperlink ref="A40" location="Annexe_1610_1" tooltip="Annexe\Schedule 1610.1" display="1610.1"/>
    <hyperlink ref="A75" location="Annexe_4090" tooltip="Annexe\Schedule 4090" display="Annexe_4090"/>
    <hyperlink ref="A38" location="Annexe_1500" tooltip="Annexe\Schedule 1500" display="Annexe_1500"/>
    <hyperlink ref="A18" location="Annexe_1190" tooltip="Annexe\Schedule 1190" display="Annexe_1190"/>
    <hyperlink ref="A25" location="Annexe_1250" tooltip="Annexe\Schedule 1250" display="Annexe_1250"/>
    <hyperlink ref="A24" location="Annexe_1240_1" tooltip="Annexe\Schedule 1240.1" display="1240.1"/>
    <hyperlink ref="A27" location="Annexe_1260" tooltip="Annexe\Schedule 1260" display="Annexe_1260"/>
    <hyperlink ref="A28" location="Annexe_1270" tooltip="Annexe\Schedule 1270" display="Annexe_1270"/>
    <hyperlink ref="A26" location="Annexe_1250_1" tooltip="Annexe\Schedule 1250.1" display="1250.1"/>
    <hyperlink ref="A29" location="Annexe_1280" tooltip="Annexe\Schedule 1280" display="Annexe_1280"/>
    <hyperlink ref="A30" location="Annexe_1280_1" tooltip="Annexe\Schedule 1280.1" display="1280.1"/>
    <hyperlink ref="A23" location="Annexe_1240" tooltip="Annexe\Schedule 1240" display="Annexe_1240"/>
    <hyperlink ref="A67" location="Annexe_3510" tooltip="Annexe\Schedule 3510" display="Annexe_3510"/>
    <hyperlink ref="A34" location="Annexe_1297_1" tooltip="Annexe\Schedule 1297.1" display="1297.1"/>
    <hyperlink ref="A31" location="Annexe_1290" tooltip="Annexe\Schedule 1290" display="Annexe_1290"/>
    <hyperlink ref="A41" location="Annexe_1610_2" tooltip="Annexe\Schedule 1610.2" display="1610.2"/>
    <hyperlink ref="A51" location="Annexe_1625" tooltip="Annexe\Schedule 1625" display="Annexe_1625"/>
    <hyperlink ref="A61" location="Annexe_2110" tooltip="Annexe\Schedule 2110" display="Annexe_2110"/>
    <hyperlink ref="A63" location="Annexe_2400" tooltip="Annexe\Schedule 2400" display="Annexe_2400"/>
    <hyperlink ref="A53" location="Annexe_1635" tooltip="Annexe\Schedule 1635" display="Annexe_1635"/>
    <hyperlink ref="A54" location="Annexe_1640" tooltip="Annexe\Schedule 1640" display="Annexe_1640"/>
    <hyperlink ref="A13" location="'1100'!A1" tooltip="Annexe\Schedule 1100" display="'1100'!A1"/>
    <hyperlink ref="A59" location="Annexe_2000_3" tooltip="Annexe\Schedule 2000.3" display="2000.3"/>
    <hyperlink ref="A39" location="Annexe_1610" tooltip="Annexe\Schedule 1610" display="Annexe_1610"/>
    <hyperlink ref="A14" location="Annexe_1100_1" tooltip="Annexe\Schedule 1100.1" display="1100.1"/>
    <hyperlink ref="A42" location="Annexe_1610_3" tooltip="Annexe\Schedule 1610.3" display="1610.3"/>
    <hyperlink ref="A57" location="Annexe_2000_1" tooltip="Annexe\Schedule 2000.1" display="2000.1"/>
    <hyperlink ref="A21" location="Annexe_1210_1" tooltip="Annexe\Schedule 1210.1" display="1210.1"/>
    <hyperlink ref="A20" location="Annexe_1210" tooltip="Annexe\Schedule 1210" display="Annexe_1210"/>
    <hyperlink ref="A15" location="Annexe_1100_2" tooltip="Annexe\Schedule 1100.2" display="1100.2"/>
    <hyperlink ref="A52" location="Annexe_1630" tooltip="Annexe\Schedule 1630" display="Annexe_1630"/>
    <hyperlink ref="A76" location="'4095'!A1" tooltip="Annexe\Schedule 4090" display="'4095'!A1"/>
    <hyperlink ref="A17" location="'1180'!A1" tooltip="Annexe\Schedule 1180" display="'1180'!A1"/>
    <hyperlink ref="A5" location="Certification!A1" tooltip="Certification" display="Certification"/>
    <hyperlink ref="A77" location="'5010'!A1" tooltip="Annexe\Schedule 5010" display="'5010'!A1"/>
    <hyperlink ref="A16" location="'1100.4'!A1" tooltip="Annexe\Schedule 1100.4" display="1100.4"/>
    <hyperlink ref="A11" location="'600'!A1" tooltip="Annexe\Schedule 600" display="'600'!A1"/>
  </hyperlinks>
  <printOptions horizontalCentered="1"/>
  <pageMargins left="0.393700787401575" right="0.393700787401575" top="1.10236220472441" bottom="0.590551181102362" header="0.31496062992126" footer="0.31496062992126"/>
  <pageSetup orientation="portrait" scale="76" r:id="rId2"/>
  <rowBreaks count="1" manualBreakCount="1">
    <brk id="47" max="2" man="1"/>
  </rowBreaks>
  <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65">
    <tabColor theme="6" tint="0.599929988384247"/>
  </sheetPr>
  <dimension ref="A1:K59"/>
  <sheetViews>
    <sheetView zoomScale="90" zoomScaleNormal="90" workbookViewId="0" topLeftCell="A1">
      <selection pane="topLeft" activeCell="C20" sqref="C20"/>
    </sheetView>
  </sheetViews>
  <sheetFormatPr defaultColWidth="0" defaultRowHeight="15" outlineLevelCol="1"/>
  <cols>
    <col min="1" max="1" width="34.2857142857143" style="965" customWidth="1"/>
    <col min="2" max="2" width="6" style="266" customWidth="1"/>
    <col min="3" max="7" width="13.5714285714286" style="965" customWidth="1"/>
    <col min="8" max="8" width="19.2857142857143" style="965" customWidth="1"/>
    <col min="9" max="9" width="1.42857142857143" style="965" customWidth="1"/>
    <col min="10" max="10" width="31.5714285714286" style="915" hidden="1" customWidth="1" outlineLevel="1"/>
    <col min="11" max="11" width="23" style="915" hidden="1" customWidth="1" outlineLevel="1"/>
    <col min="12" max="12" width="0" style="965" hidden="1" customWidth="1" collapsed="1"/>
    <col min="13" max="16384" width="11.4285714285714" style="965" hidden="1"/>
  </cols>
  <sheetData>
    <row r="1" spans="1:8" ht="24" customHeight="1">
      <c r="A1" s="1795" t="str">
        <f>Identification!A14</f>
        <v>SOCIÉTÉ À CHARTE QUÉBÉCOISE</v>
      </c>
      <c r="B1" s="1796"/>
      <c r="C1" s="1796"/>
      <c r="D1" s="1796"/>
      <c r="E1" s="1796"/>
      <c r="F1" s="1796"/>
      <c r="G1" s="937"/>
      <c r="H1" s="218" t="str">
        <f>Identification!A15</f>
        <v>ÉTAT ANNUEL</v>
      </c>
    </row>
    <row r="2" spans="1:8" ht="15">
      <c r="A2" s="2338" t="str">
        <f>IF(Langue=0,"ANNEXE "&amp;'T des M - T of C'!A23,"SCHEDULE "&amp;'T des M - T of C'!A23)</f>
        <v>ANNEXE 1240</v>
      </c>
      <c r="B2" s="2339"/>
      <c r="C2" s="2339"/>
      <c r="D2" s="2339"/>
      <c r="E2" s="2339"/>
      <c r="F2" s="2339"/>
      <c r="G2" s="2339"/>
      <c r="H2" s="2340"/>
    </row>
    <row r="3" spans="1:11" s="3" customFormat="1" ht="22.5" customHeight="1">
      <c r="A3" s="1901">
        <f>'300'!A3:G3</f>
        <v>0</v>
      </c>
      <c r="B3" s="1902"/>
      <c r="C3" s="1902"/>
      <c r="D3" s="1902"/>
      <c r="E3" s="1902"/>
      <c r="F3" s="1902"/>
      <c r="G3" s="1902"/>
      <c r="H3" s="1903"/>
      <c r="J3" s="915"/>
      <c r="K3" s="915"/>
    </row>
    <row r="4" spans="1:11" s="3" customFormat="1" ht="22.5" customHeight="1">
      <c r="A4" s="1764" t="str">
        <f>UPPER('T des M - T of C'!B23)</f>
        <v>PRÊTS À LA CONSOMMATION</v>
      </c>
      <c r="B4" s="1765"/>
      <c r="C4" s="1765"/>
      <c r="D4" s="1765"/>
      <c r="E4" s="1765"/>
      <c r="F4" s="1765"/>
      <c r="G4" s="1765"/>
      <c r="H4" s="1766"/>
      <c r="J4" s="915"/>
      <c r="K4" s="915"/>
    </row>
    <row r="5" spans="1:11" s="3" customFormat="1" ht="22.5" customHeight="1">
      <c r="A5" s="1907" t="str">
        <f>IF(Langue=0,"au "&amp;Identification!J19,"As at "&amp;Identification!J19)</f>
        <v>au </v>
      </c>
      <c r="B5" s="1908"/>
      <c r="C5" s="1908"/>
      <c r="D5" s="1908"/>
      <c r="E5" s="1908"/>
      <c r="F5" s="1908"/>
      <c r="G5" s="1908"/>
      <c r="H5" s="1909"/>
      <c r="J5" s="915"/>
      <c r="K5" s="915"/>
    </row>
    <row r="6" spans="1:11" ht="15">
      <c r="A6" s="2322" t="str">
        <f>IF(Langue=0,J6,K6)</f>
        <v>(000$)</v>
      </c>
      <c r="B6" s="2323"/>
      <c r="C6" s="2323"/>
      <c r="D6" s="2323"/>
      <c r="E6" s="2323"/>
      <c r="F6" s="2323"/>
      <c r="G6" s="2323"/>
      <c r="H6" s="2324"/>
      <c r="J6" s="915" t="s">
        <v>325</v>
      </c>
      <c r="K6" s="143" t="s">
        <v>970</v>
      </c>
    </row>
    <row r="7" spans="1:11" s="915" customFormat="1" ht="11.25" customHeight="1">
      <c r="A7" s="2193"/>
      <c r="B7" s="2194"/>
      <c r="C7" s="2194"/>
      <c r="D7" s="2194"/>
      <c r="E7" s="2194"/>
      <c r="F7" s="2194"/>
      <c r="G7" s="2194"/>
      <c r="H7" s="2195"/>
      <c r="K7" s="143"/>
    </row>
    <row r="8" spans="1:11" ht="15" customHeight="1">
      <c r="A8" s="2325" t="str">
        <f>IF(Langue=0,J24,K24)</f>
        <v>CATÉGORIE</v>
      </c>
      <c r="B8" s="2325"/>
      <c r="C8" s="2169" t="str">
        <f>IF(Langue=0,J25,K25)</f>
        <v>Solde net au bilan</v>
      </c>
      <c r="D8" s="2326" t="str">
        <f>IF(Langue=0,J26,K26)</f>
        <v>Prêts en retard</v>
      </c>
      <c r="E8" s="2327"/>
      <c r="F8" s="2327"/>
      <c r="G8" s="2328"/>
      <c r="H8" s="2332" t="s">
        <v>1508</v>
      </c>
      <c r="K8" s="143"/>
    </row>
    <row r="9" spans="1:11" ht="15" customHeight="1">
      <c r="A9" s="2325"/>
      <c r="B9" s="2325"/>
      <c r="C9" s="2170"/>
      <c r="D9" s="2329"/>
      <c r="E9" s="2330"/>
      <c r="F9" s="2330"/>
      <c r="G9" s="2331"/>
      <c r="H9" s="2333"/>
      <c r="K9" s="143"/>
    </row>
    <row r="10" spans="1:11" ht="31.5" customHeight="1">
      <c r="A10" s="2325"/>
      <c r="B10" s="2325"/>
      <c r="C10" s="2170"/>
      <c r="D10" s="999" t="str">
        <f>IF(Langue=0,J27,K27)</f>
        <v>1 à 29 jours</v>
      </c>
      <c r="E10" s="999" t="str">
        <f>IF(Langue=0,J28,K28)</f>
        <v>30 à 59 jours</v>
      </c>
      <c r="F10" s="999" t="str">
        <f>IF(Langue=0,J29,K29)</f>
        <v>60 à 89 jours</v>
      </c>
      <c r="G10" s="999" t="str">
        <f>IF(Langue=0,J30,K30)</f>
        <v>90 jours et plus</v>
      </c>
      <c r="H10" s="2333"/>
      <c r="K10" s="143"/>
    </row>
    <row r="11" spans="1:11" ht="15">
      <c r="A11" s="2325"/>
      <c r="B11" s="2325"/>
      <c r="C11" s="527" t="s">
        <v>377</v>
      </c>
      <c r="D11" s="527" t="s">
        <v>376</v>
      </c>
      <c r="E11" s="527" t="s">
        <v>378</v>
      </c>
      <c r="F11" s="527" t="s">
        <v>379</v>
      </c>
      <c r="G11" s="527" t="s">
        <v>380</v>
      </c>
      <c r="H11" s="527" t="s">
        <v>381</v>
      </c>
      <c r="K11" s="143"/>
    </row>
    <row r="12" spans="1:11" ht="15" customHeight="1">
      <c r="A12" s="560" t="str">
        <f t="shared" si="0" ref="A12:A19">IF(Langue=0,J12,K12)</f>
        <v>Marges de crédit</v>
      </c>
      <c r="B12" s="988" t="s">
        <v>385</v>
      </c>
      <c r="C12" s="1213"/>
      <c r="D12" s="1213"/>
      <c r="E12" s="1213"/>
      <c r="F12" s="1213"/>
      <c r="G12" s="1213"/>
      <c r="H12" s="1214"/>
      <c r="J12" s="915" t="s">
        <v>595</v>
      </c>
      <c r="K12" s="143" t="s">
        <v>1658</v>
      </c>
    </row>
    <row r="13" spans="1:11" ht="15" customHeight="1">
      <c r="A13" s="560" t="str">
        <f t="shared" si="0"/>
        <v>Cartes de crédit</v>
      </c>
      <c r="B13" s="988" t="s">
        <v>194</v>
      </c>
      <c r="C13" s="1213"/>
      <c r="D13" s="1213"/>
      <c r="E13" s="1213"/>
      <c r="F13" s="1213"/>
      <c r="G13" s="1213"/>
      <c r="H13" s="1214"/>
      <c r="J13" s="915" t="s">
        <v>596</v>
      </c>
      <c r="K13" s="143" t="s">
        <v>1659</v>
      </c>
    </row>
    <row r="14" spans="1:11" ht="15" customHeight="1">
      <c r="A14" s="560" t="str">
        <f t="shared" si="0"/>
        <v>Prêts autos / Véhicules</v>
      </c>
      <c r="B14" s="988" t="s">
        <v>195</v>
      </c>
      <c r="C14" s="1213"/>
      <c r="D14" s="1213"/>
      <c r="E14" s="1213"/>
      <c r="F14" s="1213"/>
      <c r="G14" s="1213"/>
      <c r="H14" s="1214"/>
      <c r="J14" s="915" t="s">
        <v>597</v>
      </c>
      <c r="K14" s="143" t="s">
        <v>1660</v>
      </c>
    </row>
    <row r="15" spans="1:11" ht="15" customHeight="1">
      <c r="A15" s="560" t="str">
        <f t="shared" si="0"/>
        <v>Prêts personnels</v>
      </c>
      <c r="B15" s="988" t="s">
        <v>200</v>
      </c>
      <c r="C15" s="1213"/>
      <c r="D15" s="1213"/>
      <c r="E15" s="1213"/>
      <c r="F15" s="1213"/>
      <c r="G15" s="1213"/>
      <c r="H15" s="1214"/>
      <c r="J15" s="915" t="s">
        <v>598</v>
      </c>
      <c r="K15" s="143" t="s">
        <v>1661</v>
      </c>
    </row>
    <row r="16" spans="1:11" ht="15" customHeight="1">
      <c r="A16" s="560" t="str">
        <f t="shared" si="0"/>
        <v>Prêts étudiants </v>
      </c>
      <c r="B16" s="988" t="s">
        <v>347</v>
      </c>
      <c r="C16" s="1213"/>
      <c r="D16" s="1213"/>
      <c r="E16" s="1213"/>
      <c r="F16" s="1213"/>
      <c r="G16" s="1213"/>
      <c r="H16" s="1214"/>
      <c r="J16" s="915" t="s">
        <v>599</v>
      </c>
      <c r="K16" s="143" t="s">
        <v>1662</v>
      </c>
    </row>
    <row r="17" spans="1:11" ht="15" customHeight="1">
      <c r="A17" s="560" t="str">
        <f>IF(Langue=0,J17,K17)</f>
        <v>Prêts REÉR </v>
      </c>
      <c r="B17" s="988" t="s">
        <v>181</v>
      </c>
      <c r="C17" s="1213"/>
      <c r="D17" s="1213"/>
      <c r="E17" s="1213"/>
      <c r="F17" s="1213"/>
      <c r="G17" s="1213"/>
      <c r="H17" s="1214"/>
      <c r="J17" s="915" t="s">
        <v>600</v>
      </c>
      <c r="K17" s="143" t="s">
        <v>2278</v>
      </c>
    </row>
    <row r="18" spans="1:11" ht="15" customHeight="1">
      <c r="A18" s="560" t="str">
        <f t="shared" si="0"/>
        <v>Prêts achetés d'autres institutions</v>
      </c>
      <c r="B18" s="988" t="s">
        <v>188</v>
      </c>
      <c r="C18" s="1213"/>
      <c r="D18" s="1213"/>
      <c r="E18" s="1213"/>
      <c r="F18" s="1213"/>
      <c r="G18" s="1213"/>
      <c r="H18" s="1214"/>
      <c r="J18" s="915" t="s">
        <v>601</v>
      </c>
      <c r="K18" s="143" t="s">
        <v>1663</v>
      </c>
    </row>
    <row r="19" spans="1:11" ht="15" customHeight="1">
      <c r="A19" s="560" t="str">
        <f t="shared" si="0"/>
        <v>Autres </v>
      </c>
      <c r="B19" s="988" t="s">
        <v>191</v>
      </c>
      <c r="C19" s="1213"/>
      <c r="D19" s="1213"/>
      <c r="E19" s="1213"/>
      <c r="F19" s="1213"/>
      <c r="G19" s="1213"/>
      <c r="H19" s="1214"/>
      <c r="J19" s="915" t="s">
        <v>602</v>
      </c>
      <c r="K19" s="143" t="s">
        <v>1140</v>
      </c>
    </row>
    <row r="20" spans="1:11" s="1433" customFormat="1" ht="22.5" customHeight="1">
      <c r="A20" s="1516" t="s">
        <v>80</v>
      </c>
      <c r="B20" s="1517">
        <v>199</v>
      </c>
      <c r="C20" s="1445">
        <f t="shared" si="1" ref="C20:H20">SUM(C12:C19)</f>
        <v>0</v>
      </c>
      <c r="D20" s="1126">
        <f t="shared" si="1"/>
        <v>0</v>
      </c>
      <c r="E20" s="1126">
        <f t="shared" si="1"/>
        <v>0</v>
      </c>
      <c r="F20" s="1126">
        <f t="shared" si="1"/>
        <v>0</v>
      </c>
      <c r="G20" s="1125">
        <f t="shared" si="1"/>
        <v>0</v>
      </c>
      <c r="H20" s="1518">
        <f t="shared" si="1"/>
        <v>0</v>
      </c>
      <c r="K20" s="685"/>
    </row>
    <row r="21" spans="1:11" ht="15">
      <c r="A21" s="2334"/>
      <c r="B21" s="2335"/>
      <c r="C21" s="29"/>
      <c r="D21" s="29"/>
      <c r="E21" s="29"/>
      <c r="F21" s="29"/>
      <c r="G21" s="29"/>
      <c r="H21" s="398"/>
      <c r="K21" s="143"/>
    </row>
    <row r="22" spans="1:11" ht="15">
      <c r="A22" s="561"/>
      <c r="B22" s="30"/>
      <c r="C22" s="696"/>
      <c r="D22" s="696"/>
      <c r="E22" s="696"/>
      <c r="F22" s="696"/>
      <c r="G22" s="696"/>
      <c r="H22" s="477"/>
      <c r="K22" s="143"/>
    </row>
    <row r="23" spans="1:11" ht="15">
      <c r="A23" s="2336"/>
      <c r="B23" s="2337"/>
      <c r="C23" s="696"/>
      <c r="D23" s="696"/>
      <c r="E23" s="696"/>
      <c r="F23" s="696"/>
      <c r="G23" s="696"/>
      <c r="H23" s="477"/>
      <c r="K23" s="143"/>
    </row>
    <row r="24" spans="1:11" ht="15">
      <c r="A24" s="562"/>
      <c r="B24" s="30"/>
      <c r="C24" s="696"/>
      <c r="D24" s="696"/>
      <c r="E24" s="696"/>
      <c r="F24" s="696"/>
      <c r="G24" s="696"/>
      <c r="H24" s="477"/>
      <c r="J24" s="936" t="s">
        <v>91</v>
      </c>
      <c r="K24" s="160" t="s">
        <v>971</v>
      </c>
    </row>
    <row r="25" spans="1:11" ht="15">
      <c r="A25" s="562"/>
      <c r="B25" s="30"/>
      <c r="C25" s="696"/>
      <c r="D25" s="696"/>
      <c r="E25" s="696"/>
      <c r="F25" s="696"/>
      <c r="G25" s="696"/>
      <c r="H25" s="477"/>
      <c r="J25" s="914" t="s">
        <v>415</v>
      </c>
      <c r="K25" s="384" t="s">
        <v>1466</v>
      </c>
    </row>
    <row r="26" spans="1:11" ht="15">
      <c r="A26" s="562"/>
      <c r="B26" s="30"/>
      <c r="C26" s="696"/>
      <c r="D26" s="696"/>
      <c r="E26" s="696"/>
      <c r="F26" s="696"/>
      <c r="G26" s="696"/>
      <c r="H26" s="477"/>
      <c r="J26" s="914" t="s">
        <v>836</v>
      </c>
      <c r="K26" s="384" t="s">
        <v>1656</v>
      </c>
    </row>
    <row r="27" spans="1:11" ht="15">
      <c r="A27" s="562"/>
      <c r="B27" s="30"/>
      <c r="C27" s="696"/>
      <c r="D27" s="696"/>
      <c r="E27" s="696"/>
      <c r="F27" s="696"/>
      <c r="G27" s="696"/>
      <c r="H27" s="477"/>
      <c r="J27" s="914" t="s">
        <v>416</v>
      </c>
      <c r="K27" s="384" t="s">
        <v>1563</v>
      </c>
    </row>
    <row r="28" spans="1:11" ht="15">
      <c r="A28" s="562"/>
      <c r="B28" s="30"/>
      <c r="C28" s="696"/>
      <c r="D28" s="696"/>
      <c r="E28" s="696"/>
      <c r="F28" s="696"/>
      <c r="G28" s="696"/>
      <c r="H28" s="477"/>
      <c r="J28" s="914" t="s">
        <v>417</v>
      </c>
      <c r="K28" s="384" t="s">
        <v>1564</v>
      </c>
    </row>
    <row r="29" spans="1:11" ht="15">
      <c r="A29" s="563"/>
      <c r="B29" s="30"/>
      <c r="C29" s="31"/>
      <c r="D29" s="31"/>
      <c r="E29" s="31"/>
      <c r="F29" s="31"/>
      <c r="G29" s="31"/>
      <c r="H29" s="399"/>
      <c r="J29" s="914" t="s">
        <v>418</v>
      </c>
      <c r="K29" s="384" t="s">
        <v>1565</v>
      </c>
    </row>
    <row r="30" spans="1:11" ht="15">
      <c r="A30" s="2317"/>
      <c r="B30" s="2318"/>
      <c r="C30" s="696"/>
      <c r="D30" s="696"/>
      <c r="E30" s="696"/>
      <c r="F30" s="696"/>
      <c r="G30" s="696"/>
      <c r="H30" s="477"/>
      <c r="J30" s="914" t="s">
        <v>94</v>
      </c>
      <c r="K30" s="384" t="s">
        <v>1566</v>
      </c>
    </row>
    <row r="31" spans="1:11" ht="15">
      <c r="A31" s="562"/>
      <c r="B31" s="32"/>
      <c r="C31" s="33"/>
      <c r="D31" s="33"/>
      <c r="E31" s="33"/>
      <c r="F31" s="33"/>
      <c r="G31" s="33"/>
      <c r="H31" s="400"/>
      <c r="J31" s="1005"/>
      <c r="K31" s="625"/>
    </row>
    <row r="32" spans="1:8" ht="15">
      <c r="A32" s="562"/>
      <c r="B32" s="32"/>
      <c r="C32" s="33"/>
      <c r="D32" s="33"/>
      <c r="E32" s="33"/>
      <c r="F32" s="33"/>
      <c r="G32" s="33"/>
      <c r="H32" s="400"/>
    </row>
    <row r="33" spans="1:8" ht="15">
      <c r="A33" s="562"/>
      <c r="B33" s="32"/>
      <c r="C33" s="33"/>
      <c r="D33" s="33"/>
      <c r="E33" s="33"/>
      <c r="F33" s="33"/>
      <c r="G33" s="33"/>
      <c r="H33" s="400"/>
    </row>
    <row r="34" spans="1:8" ht="15">
      <c r="A34" s="562"/>
      <c r="B34" s="32"/>
      <c r="C34" s="33"/>
      <c r="D34" s="33"/>
      <c r="E34" s="33"/>
      <c r="F34" s="33"/>
      <c r="G34" s="33"/>
      <c r="H34" s="400"/>
    </row>
    <row r="35" spans="1:8" ht="15">
      <c r="A35" s="563"/>
      <c r="B35" s="32"/>
      <c r="C35" s="34"/>
      <c r="D35" s="34"/>
      <c r="E35" s="34"/>
      <c r="F35" s="34"/>
      <c r="G35" s="34"/>
      <c r="H35" s="401"/>
    </row>
    <row r="36" spans="1:8" ht="15">
      <c r="A36" s="2317"/>
      <c r="B36" s="2318"/>
      <c r="C36" s="31"/>
      <c r="D36" s="31"/>
      <c r="E36" s="31"/>
      <c r="F36" s="31"/>
      <c r="G36" s="31"/>
      <c r="H36" s="399"/>
    </row>
    <row r="37" spans="1:8" ht="15">
      <c r="A37" s="1018"/>
      <c r="B37" s="1019"/>
      <c r="C37" s="31"/>
      <c r="D37" s="31"/>
      <c r="E37" s="31"/>
      <c r="F37" s="31"/>
      <c r="G37" s="31"/>
      <c r="H37" s="399"/>
    </row>
    <row r="38" spans="1:8" ht="15">
      <c r="A38" s="564"/>
      <c r="B38" s="32"/>
      <c r="C38" s="33"/>
      <c r="D38" s="33"/>
      <c r="E38" s="33"/>
      <c r="F38" s="33"/>
      <c r="G38" s="33"/>
      <c r="H38" s="400"/>
    </row>
    <row r="39" spans="1:8" ht="15">
      <c r="A39" s="564"/>
      <c r="B39" s="30"/>
      <c r="C39" s="33"/>
      <c r="D39" s="33"/>
      <c r="E39" s="33"/>
      <c r="F39" s="33"/>
      <c r="G39" s="33"/>
      <c r="H39" s="400"/>
    </row>
    <row r="40" spans="1:8" ht="15">
      <c r="A40" s="564"/>
      <c r="B40" s="30"/>
      <c r="C40" s="33"/>
      <c r="D40" s="33"/>
      <c r="E40" s="33"/>
      <c r="F40" s="33"/>
      <c r="G40" s="33"/>
      <c r="H40" s="400"/>
    </row>
    <row r="41" spans="1:8" ht="15">
      <c r="A41" s="564"/>
      <c r="B41" s="30"/>
      <c r="C41" s="33"/>
      <c r="D41" s="33"/>
      <c r="E41" s="33"/>
      <c r="F41" s="33"/>
      <c r="G41" s="33"/>
      <c r="H41" s="400"/>
    </row>
    <row r="42" spans="1:8" ht="15">
      <c r="A42" s="564"/>
      <c r="B42" s="30"/>
      <c r="C42" s="33"/>
      <c r="D42" s="33"/>
      <c r="E42" s="33"/>
      <c r="F42" s="33"/>
      <c r="G42" s="33"/>
      <c r="H42" s="400"/>
    </row>
    <row r="43" spans="1:8" ht="18.6" customHeight="1">
      <c r="A43" s="563"/>
      <c r="B43" s="30"/>
      <c r="C43" s="35"/>
      <c r="D43" s="35"/>
      <c r="E43" s="35"/>
      <c r="F43" s="35"/>
      <c r="G43" s="35"/>
      <c r="H43" s="402"/>
    </row>
    <row r="44" spans="1:8" ht="15">
      <c r="A44" s="563"/>
      <c r="B44" s="30"/>
      <c r="C44" s="35"/>
      <c r="D44" s="35"/>
      <c r="E44" s="35"/>
      <c r="F44" s="35"/>
      <c r="G44" s="35"/>
      <c r="H44" s="402"/>
    </row>
    <row r="45" spans="1:8" ht="15">
      <c r="A45" s="563"/>
      <c r="B45" s="30"/>
      <c r="C45" s="35"/>
      <c r="D45" s="35"/>
      <c r="E45" s="35"/>
      <c r="F45" s="35"/>
      <c r="G45" s="35"/>
      <c r="H45" s="402"/>
    </row>
    <row r="46" spans="1:8" ht="15">
      <c r="A46" s="2319">
        <f>+'1210.2'!A87:E87+1</f>
        <v>30</v>
      </c>
      <c r="B46" s="2320"/>
      <c r="C46" s="2320"/>
      <c r="D46" s="2320"/>
      <c r="E46" s="2320"/>
      <c r="F46" s="2320"/>
      <c r="G46" s="2320"/>
      <c r="H46" s="2321"/>
    </row>
    <row r="47" spans="1:8" ht="15">
      <c r="A47" s="263"/>
      <c r="B47" s="264"/>
      <c r="C47" s="265"/>
      <c r="D47" s="265"/>
      <c r="E47" s="265"/>
      <c r="F47" s="265"/>
      <c r="G47" s="265"/>
      <c r="H47" s="265"/>
    </row>
    <row r="48" spans="1:8" ht="15">
      <c r="A48" s="51"/>
      <c r="B48" s="36"/>
      <c r="C48" s="696"/>
      <c r="D48" s="696"/>
      <c r="E48" s="696"/>
      <c r="F48" s="696"/>
      <c r="G48" s="696"/>
      <c r="H48" s="696"/>
    </row>
    <row r="49" spans="1:8" ht="15">
      <c r="A49" s="51"/>
      <c r="B49" s="37"/>
      <c r="C49" s="696"/>
      <c r="D49" s="696"/>
      <c r="E49" s="696"/>
      <c r="F49" s="696"/>
      <c r="G49" s="696"/>
      <c r="H49" s="696"/>
    </row>
    <row r="50" spans="1:8" ht="15">
      <c r="A50" s="52"/>
      <c r="B50" s="37"/>
      <c r="C50" s="696"/>
      <c r="D50" s="696"/>
      <c r="E50" s="696"/>
      <c r="F50" s="696"/>
      <c r="G50" s="696"/>
      <c r="H50" s="696"/>
    </row>
    <row r="51" spans="1:8" ht="15">
      <c r="A51" s="52"/>
      <c r="B51" s="37"/>
      <c r="C51" s="696"/>
      <c r="D51" s="696"/>
      <c r="E51" s="696"/>
      <c r="F51" s="696"/>
      <c r="G51" s="696"/>
      <c r="H51" s="696"/>
    </row>
    <row r="52" spans="1:8" ht="15">
      <c r="A52" s="52"/>
      <c r="B52" s="37"/>
      <c r="C52" s="696"/>
      <c r="D52" s="696"/>
      <c r="E52" s="696"/>
      <c r="F52" s="696"/>
      <c r="G52" s="696"/>
      <c r="H52" s="696"/>
    </row>
    <row r="53" spans="1:8" ht="15">
      <c r="A53" s="52"/>
      <c r="B53" s="37"/>
      <c r="C53" s="696"/>
      <c r="D53" s="696"/>
      <c r="E53" s="696"/>
      <c r="F53" s="696"/>
      <c r="G53" s="696"/>
      <c r="H53" s="696"/>
    </row>
    <row r="54" spans="1:8" ht="15">
      <c r="A54" s="52"/>
      <c r="B54" s="37"/>
      <c r="C54" s="696"/>
      <c r="D54" s="696"/>
      <c r="E54" s="696"/>
      <c r="F54" s="696"/>
      <c r="G54" s="696"/>
      <c r="H54" s="696"/>
    </row>
    <row r="55" spans="1:8" ht="15">
      <c r="A55" s="52"/>
      <c r="B55" s="37"/>
      <c r="C55" s="696"/>
      <c r="D55" s="696"/>
      <c r="E55" s="696"/>
      <c r="F55" s="696"/>
      <c r="G55" s="696"/>
      <c r="H55" s="696"/>
    </row>
    <row r="56" spans="1:8" ht="15">
      <c r="A56" s="52"/>
      <c r="B56" s="37"/>
      <c r="C56" s="696"/>
      <c r="D56" s="696"/>
      <c r="E56" s="696"/>
      <c r="F56" s="696"/>
      <c r="G56" s="696"/>
      <c r="H56" s="696"/>
    </row>
    <row r="57" spans="1:8" ht="15">
      <c r="A57" s="52"/>
      <c r="B57" s="37"/>
      <c r="C57" s="696"/>
      <c r="D57" s="696"/>
      <c r="E57" s="696"/>
      <c r="F57" s="696"/>
      <c r="G57" s="696"/>
      <c r="H57" s="696"/>
    </row>
    <row r="58" spans="1:8" ht="15">
      <c r="A58" s="52"/>
      <c r="B58" s="37"/>
      <c r="C58" s="696"/>
      <c r="D58" s="696"/>
      <c r="E58" s="696"/>
      <c r="F58" s="696"/>
      <c r="G58" s="696"/>
      <c r="H58" s="696"/>
    </row>
    <row r="59" ht="15">
      <c r="I59" s="33"/>
    </row>
  </sheetData>
  <sheetProtection algorithmName="SHA-512" hashValue="Oq7W2XoVwInEqksF3aQ/ffs1O2Ivkeuv29b5QCWzR6vBdP26QTdE3mb1mrmtJme9i/NcQPX7dmn7Sizky2j7FA==" saltValue="C/rRYECIrbgT9BOmMqF0HQ==" spinCount="100000" sheet="1" objects="1" scenarios="1"/>
  <mergeCells count="16">
    <mergeCell ref="A2:H2"/>
    <mergeCell ref="A3:H3"/>
    <mergeCell ref="A4:H4"/>
    <mergeCell ref="A5:H5"/>
    <mergeCell ref="A1:F1"/>
    <mergeCell ref="A30:B30"/>
    <mergeCell ref="A36:B36"/>
    <mergeCell ref="A46:H46"/>
    <mergeCell ref="A6:H6"/>
    <mergeCell ref="A7:H7"/>
    <mergeCell ref="A8:B11"/>
    <mergeCell ref="C8:C10"/>
    <mergeCell ref="D8:G9"/>
    <mergeCell ref="H8:H10"/>
    <mergeCell ref="A21:B21"/>
    <mergeCell ref="A23:B23"/>
  </mergeCells>
  <conditionalFormatting sqref="A3">
    <cfRule type="expression" priority="2" dxfId="132">
      <formula>'\_D_Adj_Norm_Pru_Prat_Comm\_Normes\FORMULAIRES\COOPERATIVES\ÉTATS FINANCIERS\2016_T1\Documents finaux\[FORM_EA_COOP_V2.xlsx]Feuil1'!#REF!=0</formula>
    </cfRule>
  </conditionalFormatting>
  <conditionalFormatting sqref="A5:H5">
    <cfRule type="expression" priority="1" dxfId="132">
      <formula>'\_D_Adj_Norm_Pru_Prat_Comm\_Normes\FORMULAIRES\COOPERATIVES\ÉTATS FINANCIERS\2016_T1\Documents finaux\[FORM_EA_COOP_V2.xlsx]Feuil1'!#REF!=0</formula>
    </cfRule>
  </conditionalFormatting>
  <hyperlinks>
    <hyperlink ref="G20" location="_P120004004" tooltip="Annexe\Schedule 1200" display="_1200_040_04"/>
    <hyperlink ref="H20" location="_P120004007" tooltip="Annexe\Schedule 1200" display="_1200_040_07"/>
    <hyperlink ref="C20" location="_P120004008" tooltip="Annexe\Schedule 1200" display="_1200_040_08"/>
  </hyperlinks>
  <printOptions horizontalCentered="1"/>
  <pageMargins left="0.393700787401575" right="0.393700787401575" top="1.11555118110236" bottom="0.590551181102362" header="0.31496062992126" footer="0.31496062992126"/>
  <pageSetup orientation="portrait" scale="73" r:id="rId2"/>
  <ignoredErrors>
    <ignoredError sqref="B12:B19" numberStoredAsText="1"/>
  </ignoredErrors>
  <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31">
    <tabColor rgb="FF92D050"/>
  </sheetPr>
  <dimension ref="A1:G46"/>
  <sheetViews>
    <sheetView zoomScale="90" zoomScaleNormal="90" workbookViewId="0" topLeftCell="A1">
      <selection pane="topLeft" activeCell="A4" sqref="A4:D4"/>
    </sheetView>
  </sheetViews>
  <sheetFormatPr defaultColWidth="0" defaultRowHeight="15" outlineLevelCol="1"/>
  <cols>
    <col min="1" max="1" width="44.1428571428571" style="915" customWidth="1"/>
    <col min="2" max="2" width="6" style="915" customWidth="1"/>
    <col min="3" max="4" width="20.7142857142857" style="915" customWidth="1"/>
    <col min="5" max="5" width="1.42857142857143" style="915" customWidth="1"/>
    <col min="6" max="6" width="37" style="915" hidden="1" customWidth="1" outlineLevel="1"/>
    <col min="7" max="7" width="26.7142857142857" style="915" hidden="1" customWidth="1" outlineLevel="1"/>
    <col min="8" max="8" width="0" style="915" hidden="1" customWidth="1" collapsed="1"/>
    <col min="9" max="16384" width="11.4285714285714" style="915" hidden="1"/>
  </cols>
  <sheetData>
    <row r="1" spans="1:4" ht="24" customHeight="1">
      <c r="A1" s="1795" t="str">
        <f>Identification!A14</f>
        <v>SOCIÉTÉ À CHARTE QUÉBÉCOISE</v>
      </c>
      <c r="B1" s="1796"/>
      <c r="C1" s="937"/>
      <c r="D1" s="218" t="str">
        <f>Identification!A15</f>
        <v>ÉTAT ANNUEL</v>
      </c>
    </row>
    <row r="2" spans="1:4" ht="15">
      <c r="A2" s="2146" t="str">
        <f>IF(Langue=0,"ANNEXE "&amp;'T des M - T of C'!A24,"SCHEDULE "&amp;'T des M - T of C'!A24)</f>
        <v>ANNEXE 1240.1</v>
      </c>
      <c r="B2" s="2147"/>
      <c r="C2" s="2147"/>
      <c r="D2" s="2148"/>
    </row>
    <row r="3" spans="1:4" ht="22.5" customHeight="1">
      <c r="A3" s="1901">
        <f>'300'!$A$3</f>
        <v>0</v>
      </c>
      <c r="B3" s="1902"/>
      <c r="C3" s="1902"/>
      <c r="D3" s="1903"/>
    </row>
    <row r="4" spans="1:4" ht="22.5" customHeight="1">
      <c r="A4" s="1764" t="str">
        <f>UPPER('T des M - T of C'!B24)</f>
        <v>SOMMAIRE DES PRÊTS À LA CONSOMMATION - SELON L'IMPORTANCE</v>
      </c>
      <c r="B4" s="1765"/>
      <c r="C4" s="1765"/>
      <c r="D4" s="1766"/>
    </row>
    <row r="5" spans="1:7" ht="22.5" customHeight="1">
      <c r="A5" s="1907" t="str">
        <f>IF(Langue=0,"au "&amp;Identification!J19,"As at "&amp;Identification!J19)</f>
        <v>au </v>
      </c>
      <c r="B5" s="1908"/>
      <c r="C5" s="1908"/>
      <c r="D5" s="1909"/>
      <c r="G5" s="143"/>
    </row>
    <row r="6" spans="1:7" ht="15">
      <c r="A6" s="2143" t="str">
        <f>IF(Langue=0,F6,G6)</f>
        <v>(000$)</v>
      </c>
      <c r="B6" s="2144"/>
      <c r="C6" s="2144"/>
      <c r="D6" s="2145"/>
      <c r="F6" s="915" t="s">
        <v>325</v>
      </c>
      <c r="G6" s="143" t="s">
        <v>970</v>
      </c>
    </row>
    <row r="7" spans="1:7" ht="11.25" customHeight="1">
      <c r="A7" s="2185"/>
      <c r="B7" s="2186"/>
      <c r="C7" s="2186"/>
      <c r="D7" s="2187"/>
      <c r="G7" s="143"/>
    </row>
    <row r="8" spans="1:7" ht="15">
      <c r="A8" s="1904" t="str">
        <f>IF(Langue=0,F8,G8)</f>
        <v>TRANCHE</v>
      </c>
      <c r="B8" s="1906"/>
      <c r="C8" s="2342" t="str">
        <f>IF(Langue=0,F9,G9)</f>
        <v>Nombre</v>
      </c>
      <c r="D8" s="2344" t="str">
        <f>IF(Langue=0,F10,G10)</f>
        <v>Valeur nette au bilan</v>
      </c>
      <c r="F8" s="936" t="s">
        <v>409</v>
      </c>
      <c r="G8" s="160" t="s">
        <v>1202</v>
      </c>
    </row>
    <row r="9" spans="1:7" ht="37.5" customHeight="1">
      <c r="A9" s="2178"/>
      <c r="B9" s="2341"/>
      <c r="C9" s="2343"/>
      <c r="D9" s="2345"/>
      <c r="F9" s="914" t="s">
        <v>151</v>
      </c>
      <c r="G9" s="384" t="s">
        <v>1191</v>
      </c>
    </row>
    <row r="10" spans="1:7" ht="15">
      <c r="A10" s="2154"/>
      <c r="B10" s="2208"/>
      <c r="C10" s="522" t="s">
        <v>376</v>
      </c>
      <c r="D10" s="522" t="s">
        <v>394</v>
      </c>
      <c r="F10" s="1005" t="s">
        <v>2403</v>
      </c>
      <c r="G10" s="625" t="s">
        <v>1466</v>
      </c>
    </row>
    <row r="11" spans="1:7" s="953" customFormat="1" ht="15" customHeight="1">
      <c r="A11" s="565" t="str">
        <f t="shared" si="0" ref="A11:A16">IF(Langue=0,F11,G11)</f>
        <v>0 à 25</v>
      </c>
      <c r="B11" s="498" t="s">
        <v>385</v>
      </c>
      <c r="C11" s="1194"/>
      <c r="D11" s="1215"/>
      <c r="F11" s="915" t="s">
        <v>794</v>
      </c>
      <c r="G11" s="143" t="s">
        <v>1242</v>
      </c>
    </row>
    <row r="12" spans="1:7" s="953" customFormat="1" ht="15" customHeight="1">
      <c r="A12" s="565" t="str">
        <f t="shared" si="0"/>
        <v>Plus de 25 jusqu'à 50</v>
      </c>
      <c r="B12" s="498" t="s">
        <v>194</v>
      </c>
      <c r="C12" s="1194"/>
      <c r="D12" s="1215"/>
      <c r="F12" s="915" t="s">
        <v>804</v>
      </c>
      <c r="G12" s="143" t="s">
        <v>1243</v>
      </c>
    </row>
    <row r="13" spans="1:7" s="953" customFormat="1" ht="15" customHeight="1">
      <c r="A13" s="565" t="str">
        <f t="shared" si="0"/>
        <v>Plus de 50 jusqu'à 100</v>
      </c>
      <c r="B13" s="498" t="s">
        <v>195</v>
      </c>
      <c r="C13" s="1194"/>
      <c r="D13" s="1215"/>
      <c r="F13" s="915" t="s">
        <v>805</v>
      </c>
      <c r="G13" s="143" t="s">
        <v>1244</v>
      </c>
    </row>
    <row r="14" spans="1:7" s="953" customFormat="1" ht="15" customHeight="1">
      <c r="A14" s="565" t="str">
        <f t="shared" si="0"/>
        <v>Plus de 100 jusqu'à 150</v>
      </c>
      <c r="B14" s="498" t="s">
        <v>200</v>
      </c>
      <c r="C14" s="1194"/>
      <c r="D14" s="1215"/>
      <c r="F14" s="915" t="s">
        <v>806</v>
      </c>
      <c r="G14" s="143" t="s">
        <v>1245</v>
      </c>
    </row>
    <row r="15" spans="1:7" s="953" customFormat="1" ht="15" customHeight="1">
      <c r="A15" s="565" t="str">
        <f t="shared" si="0"/>
        <v>Plus de 150</v>
      </c>
      <c r="B15" s="497" t="s">
        <v>347</v>
      </c>
      <c r="C15" s="1194"/>
      <c r="D15" s="1215"/>
      <c r="F15" s="915" t="s">
        <v>795</v>
      </c>
      <c r="G15" s="143" t="s">
        <v>1246</v>
      </c>
    </row>
    <row r="16" spans="1:7" s="925" customFormat="1" ht="22.5" customHeight="1">
      <c r="A16" s="1063" t="str">
        <f t="shared" si="0"/>
        <v>TOTAL DES PRÊTS À LA CONSOMMATION</v>
      </c>
      <c r="B16" s="447" t="s">
        <v>386</v>
      </c>
      <c r="C16" s="1519">
        <f>SUM(C11:C15)</f>
        <v>0</v>
      </c>
      <c r="D16" s="1091">
        <f>SUM(D11:D15)</f>
        <v>0</v>
      </c>
      <c r="F16" s="915" t="s">
        <v>583</v>
      </c>
      <c r="G16" s="143" t="s">
        <v>1247</v>
      </c>
    </row>
    <row r="17" spans="1:7" s="953" customFormat="1" ht="15">
      <c r="A17" s="2299"/>
      <c r="B17" s="2300"/>
      <c r="C17" s="2296"/>
      <c r="D17" s="2297"/>
      <c r="F17" s="915"/>
      <c r="G17" s="915"/>
    </row>
    <row r="18" spans="1:4" ht="15">
      <c r="A18" s="2295"/>
      <c r="B18" s="2296"/>
      <c r="C18" s="2296"/>
      <c r="D18" s="2297"/>
    </row>
    <row r="19" spans="1:4" ht="15">
      <c r="A19" s="2295"/>
      <c r="B19" s="2296"/>
      <c r="C19" s="2296"/>
      <c r="D19" s="2297"/>
    </row>
    <row r="20" spans="1:4" ht="15">
      <c r="A20" s="2295"/>
      <c r="B20" s="2296"/>
      <c r="C20" s="2296"/>
      <c r="D20" s="2297"/>
    </row>
    <row r="21" spans="1:4" ht="15">
      <c r="A21" s="2295"/>
      <c r="B21" s="2296"/>
      <c r="C21" s="2296"/>
      <c r="D21" s="2297"/>
    </row>
    <row r="22" spans="1:4" ht="15">
      <c r="A22" s="914"/>
      <c r="D22" s="916"/>
    </row>
    <row r="23" spans="1:4" ht="15">
      <c r="A23" s="914"/>
      <c r="D23" s="916"/>
    </row>
    <row r="24" spans="1:4" ht="15">
      <c r="A24" s="914"/>
      <c r="D24" s="916"/>
    </row>
    <row r="25" spans="1:4" ht="15">
      <c r="A25" s="914"/>
      <c r="D25" s="916"/>
    </row>
    <row r="26" spans="1:4" ht="15">
      <c r="A26" s="914"/>
      <c r="D26" s="916"/>
    </row>
    <row r="27" spans="1:4" ht="15">
      <c r="A27" s="914"/>
      <c r="D27" s="916"/>
    </row>
    <row r="28" spans="1:4" ht="15">
      <c r="A28" s="914"/>
      <c r="D28" s="916"/>
    </row>
    <row r="29" spans="1:4" ht="15">
      <c r="A29" s="914"/>
      <c r="D29" s="916"/>
    </row>
    <row r="30" spans="1:4" ht="15">
      <c r="A30" s="914"/>
      <c r="D30" s="916"/>
    </row>
    <row r="31" spans="1:4" ht="15">
      <c r="A31" s="914"/>
      <c r="D31" s="916"/>
    </row>
    <row r="32" spans="1:4" ht="15">
      <c r="A32" s="914"/>
      <c r="D32" s="916"/>
    </row>
    <row r="33" spans="1:4" ht="15">
      <c r="A33" s="914"/>
      <c r="D33" s="916"/>
    </row>
    <row r="34" spans="1:4" ht="15">
      <c r="A34" s="914"/>
      <c r="D34" s="916"/>
    </row>
    <row r="35" spans="1:4" ht="15">
      <c r="A35" s="914"/>
      <c r="D35" s="916"/>
    </row>
    <row r="36" spans="1:4" ht="15">
      <c r="A36" s="914"/>
      <c r="D36" s="916"/>
    </row>
    <row r="37" spans="1:4" ht="15">
      <c r="A37" s="914"/>
      <c r="D37" s="916"/>
    </row>
    <row r="38" spans="1:4" ht="15">
      <c r="A38" s="914"/>
      <c r="D38" s="916"/>
    </row>
    <row r="39" spans="1:4" ht="15">
      <c r="A39" s="914"/>
      <c r="D39" s="916"/>
    </row>
    <row r="40" spans="1:4" ht="15">
      <c r="A40" s="914"/>
      <c r="D40" s="916"/>
    </row>
    <row r="41" spans="1:4" ht="15">
      <c r="A41" s="914"/>
      <c r="D41" s="916"/>
    </row>
    <row r="42" spans="1:4" ht="15">
      <c r="A42" s="914"/>
      <c r="D42" s="916"/>
    </row>
    <row r="43" spans="1:4" ht="15">
      <c r="A43" s="914"/>
      <c r="D43" s="916"/>
    </row>
    <row r="44" spans="1:4" ht="15">
      <c r="A44" s="914"/>
      <c r="D44" s="916"/>
    </row>
    <row r="45" spans="1:4" ht="15">
      <c r="A45" s="914"/>
      <c r="D45" s="916"/>
    </row>
    <row r="46" spans="1:4" ht="15">
      <c r="A46" s="2184">
        <f>+'1240'!A46:H46+1</f>
        <v>31</v>
      </c>
      <c r="B46" s="1742"/>
      <c r="C46" s="1742"/>
      <c r="D46" s="1743"/>
    </row>
  </sheetData>
  <sheetProtection algorithmName="SHA-512" hashValue="SaQaod1P0Wq9CJQplCxYCvKO5y6So3kDBF72lcnn7DiAzEESsvQo8jLch3jhPM7xcIgPTz6DydwJDQRIGPY4oQ==" saltValue="1vjGyZ80g0ZrobrCLH/M5Q==" spinCount="100000" sheet="1" objects="1" scenarios="1"/>
  <mergeCells count="14">
    <mergeCell ref="A1:B1"/>
    <mergeCell ref="A10:B10"/>
    <mergeCell ref="A17:D18"/>
    <mergeCell ref="A19:D21"/>
    <mergeCell ref="A46:D46"/>
    <mergeCell ref="A2:D2"/>
    <mergeCell ref="A3:D3"/>
    <mergeCell ref="A7:D7"/>
    <mergeCell ref="A8:B9"/>
    <mergeCell ref="C8:C9"/>
    <mergeCell ref="D8:D9"/>
    <mergeCell ref="A4:D4"/>
    <mergeCell ref="A5:D5"/>
    <mergeCell ref="A6:D6"/>
  </mergeCells>
  <hyperlinks>
    <hyperlink ref="C16" location="_P120004002" tooltip="Annexe\Schedule 1200" display="_1200_040_02"/>
  </hyperlinks>
  <printOptions horizontalCentered="1"/>
  <pageMargins left="0.393700787401575" right="0.393700787401575" top="1.11555118110236" bottom="0.590551181102362" header="0.31496062992126" footer="0.31496062992126"/>
  <pageSetup orientation="portrait" scale="76" r:id="rId2"/>
  <ignoredErrors>
    <ignoredError sqref="B16 C10:D10 B11:B13" numberStoredAsText="1"/>
  </ignoredErrors>
  <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euil33">
    <tabColor theme="6" tint="0.399980008602142"/>
  </sheetPr>
  <dimension ref="A1:X100"/>
  <sheetViews>
    <sheetView zoomScale="70" zoomScaleNormal="70" workbookViewId="0" topLeftCell="A1">
      <selection pane="topLeft" activeCell="A5" sqref="A5:K5"/>
    </sheetView>
  </sheetViews>
  <sheetFormatPr defaultColWidth="0" defaultRowHeight="15" outlineLevelCol="1"/>
  <cols>
    <col min="1" max="2" width="3.57142857142857" style="1433" customWidth="1"/>
    <col min="3" max="3" width="36.8571428571429" style="1433" customWidth="1"/>
    <col min="4" max="4" width="6" style="170" customWidth="1"/>
    <col min="5" max="9" width="11.8571428571429" style="1433" customWidth="1"/>
    <col min="10" max="10" width="15" style="170" customWidth="1"/>
    <col min="11" max="11" width="17.8571428571429" style="1433" customWidth="1"/>
    <col min="12" max="12" width="1.42857142857143" style="1433" customWidth="1"/>
    <col min="13" max="13" width="64" style="729" hidden="1" customWidth="1" outlineLevel="1"/>
    <col min="14" max="14" width="52.7142857142857" style="729" hidden="1" customWidth="1" outlineLevel="1"/>
    <col min="15" max="15" width="4.57142857142857" style="1433" hidden="1" customWidth="1" collapsed="1"/>
    <col min="16" max="24" width="0" style="1433" hidden="1" customWidth="1"/>
    <col min="25" max="16384" width="4.57142857142857" style="1433" hidden="1"/>
  </cols>
  <sheetData>
    <row r="1" spans="1:11" ht="24" customHeight="1">
      <c r="A1" s="2374" t="str">
        <f>Identification!A14</f>
        <v>SOCIÉTÉ À CHARTE QUÉBÉCOISE</v>
      </c>
      <c r="B1" s="2375"/>
      <c r="C1" s="2375"/>
      <c r="D1" s="2375"/>
      <c r="E1" s="2375"/>
      <c r="F1" s="2375"/>
      <c r="G1" s="2375"/>
      <c r="H1" s="2375"/>
      <c r="I1" s="2375"/>
      <c r="J1" s="1436"/>
      <c r="K1" s="218" t="str">
        <f>Identification!A15</f>
        <v>ÉTAT ANNUEL</v>
      </c>
    </row>
    <row r="2" spans="1:11" ht="15">
      <c r="A2" s="2146" t="str">
        <f>IF(Langue=0,"ANNEXE "&amp;'T des M - T of C'!A25,"SCHEDULE "&amp;'T des M - T of C'!A25)</f>
        <v>ANNEXE 1250</v>
      </c>
      <c r="B2" s="2147"/>
      <c r="C2" s="2147"/>
      <c r="D2" s="2147"/>
      <c r="E2" s="2147"/>
      <c r="F2" s="2147"/>
      <c r="G2" s="2147"/>
      <c r="H2" s="2147"/>
      <c r="I2" s="2147"/>
      <c r="J2" s="2147"/>
      <c r="K2" s="2148"/>
    </row>
    <row r="3" spans="1:11" ht="22.5" customHeight="1">
      <c r="A3" s="1975">
        <f>'300'!$A$3</f>
        <v>0</v>
      </c>
      <c r="B3" s="1976"/>
      <c r="C3" s="1976"/>
      <c r="D3" s="1976"/>
      <c r="E3" s="1976"/>
      <c r="F3" s="1976"/>
      <c r="G3" s="1976"/>
      <c r="H3" s="1976"/>
      <c r="I3" s="1976"/>
      <c r="J3" s="1976"/>
      <c r="K3" s="1977"/>
    </row>
    <row r="4" spans="1:11" ht="15">
      <c r="A4" s="1812" t="str">
        <f>UPPER('T des M - T of C'!B25)</f>
        <v>PRÊTS AUX ENTREPRISES</v>
      </c>
      <c r="B4" s="1813"/>
      <c r="C4" s="1813"/>
      <c r="D4" s="1813"/>
      <c r="E4" s="1813"/>
      <c r="F4" s="1813"/>
      <c r="G4" s="1813"/>
      <c r="H4" s="1813"/>
      <c r="I4" s="1813"/>
      <c r="J4" s="1813"/>
      <c r="K4" s="1814"/>
    </row>
    <row r="5" spans="1:11" ht="15">
      <c r="A5" s="2188" t="str">
        <f>IF(Langue=0,"au "&amp;Identification!J19,"As at "&amp;Identification!J19)</f>
        <v>au </v>
      </c>
      <c r="B5" s="2189"/>
      <c r="C5" s="2189"/>
      <c r="D5" s="2189"/>
      <c r="E5" s="2189"/>
      <c r="F5" s="2189"/>
      <c r="G5" s="2189"/>
      <c r="H5" s="2189"/>
      <c r="I5" s="2189"/>
      <c r="J5" s="2189"/>
      <c r="K5" s="2190"/>
    </row>
    <row r="6" spans="1:14" ht="15" customHeight="1">
      <c r="A6" s="2379" t="str">
        <f>IF(Langue=0,M6,N6)</f>
        <v>(000$)</v>
      </c>
      <c r="B6" s="2380"/>
      <c r="C6" s="2380"/>
      <c r="D6" s="2380"/>
      <c r="E6" s="2380"/>
      <c r="F6" s="2380"/>
      <c r="G6" s="2380"/>
      <c r="H6" s="2380"/>
      <c r="I6" s="2380"/>
      <c r="J6" s="2380"/>
      <c r="K6" s="2381"/>
      <c r="M6" s="729" t="s">
        <v>325</v>
      </c>
      <c r="N6" s="747" t="s">
        <v>970</v>
      </c>
    </row>
    <row r="7" spans="1:14" ht="11.25" customHeight="1">
      <c r="A7" s="2382"/>
      <c r="B7" s="2383"/>
      <c r="C7" s="2383"/>
      <c r="D7" s="2383"/>
      <c r="E7" s="2383"/>
      <c r="F7" s="2383"/>
      <c r="G7" s="2383"/>
      <c r="H7" s="2383"/>
      <c r="I7" s="2383"/>
      <c r="J7" s="2383"/>
      <c r="K7" s="2384"/>
      <c r="N7" s="747"/>
    </row>
    <row r="8" spans="1:24" ht="15">
      <c r="A8" s="2385" t="str">
        <f>IF(Langue=0,M94,N94)</f>
        <v>SECTEUR</v>
      </c>
      <c r="B8" s="2386"/>
      <c r="C8" s="2386"/>
      <c r="D8" s="2387"/>
      <c r="E8" s="2372" t="str">
        <f>IF(Langue=0,M95,N95)</f>
        <v>Solde net au bilan</v>
      </c>
      <c r="F8" s="2369" t="str">
        <f>IF(Langue=0,M96,N96)</f>
        <v>Prêts en retard</v>
      </c>
      <c r="G8" s="2370"/>
      <c r="H8" s="2370"/>
      <c r="I8" s="2370"/>
      <c r="J8" s="2371"/>
      <c r="K8" s="2372" t="s">
        <v>1508</v>
      </c>
      <c r="L8" s="8"/>
      <c r="N8" s="747"/>
      <c r="O8" s="8"/>
      <c r="P8" s="8"/>
      <c r="Q8" s="8"/>
      <c r="R8" s="8"/>
      <c r="S8" s="8"/>
      <c r="T8" s="8"/>
      <c r="U8" s="8"/>
      <c r="V8" s="8"/>
      <c r="W8" s="8"/>
      <c r="X8" s="8"/>
    </row>
    <row r="9" spans="1:24" ht="37.5" customHeight="1">
      <c r="A9" s="2388"/>
      <c r="B9" s="2389"/>
      <c r="C9" s="2389"/>
      <c r="D9" s="2390"/>
      <c r="E9" s="2373"/>
      <c r="F9" s="1442" t="str">
        <f>IF(Langue=0,M97,N97)</f>
        <v>1 à 29 jours</v>
      </c>
      <c r="G9" s="1442" t="str">
        <f>IF(Langue=0,M98,N98)</f>
        <v>30 à 59 jours</v>
      </c>
      <c r="H9" s="1442" t="str">
        <f>IF(Langue=0,M99,N99)</f>
        <v>60 à 89 jours</v>
      </c>
      <c r="I9" s="1442" t="str">
        <f>IF(Langue=0,M100,N100)</f>
        <v>90 jours et plus</v>
      </c>
      <c r="J9" s="1442" t="s">
        <v>53</v>
      </c>
      <c r="K9" s="2373"/>
      <c r="L9" s="8"/>
      <c r="N9" s="747"/>
      <c r="O9" s="8"/>
      <c r="P9" s="8"/>
      <c r="Q9" s="8"/>
      <c r="R9" s="8"/>
      <c r="S9" s="8"/>
      <c r="T9" s="8"/>
      <c r="U9" s="8"/>
      <c r="V9" s="8"/>
      <c r="W9" s="8"/>
      <c r="X9" s="8"/>
    </row>
    <row r="10" spans="1:24" ht="15">
      <c r="A10" s="2376"/>
      <c r="B10" s="2377"/>
      <c r="C10" s="2377"/>
      <c r="D10" s="2378"/>
      <c r="E10" s="609" t="s">
        <v>376</v>
      </c>
      <c r="F10" s="609" t="s">
        <v>378</v>
      </c>
      <c r="G10" s="609" t="s">
        <v>379</v>
      </c>
      <c r="H10" s="609" t="s">
        <v>380</v>
      </c>
      <c r="I10" s="609" t="s">
        <v>381</v>
      </c>
      <c r="J10" s="610" t="s">
        <v>382</v>
      </c>
      <c r="K10" s="609" t="s">
        <v>383</v>
      </c>
      <c r="L10" s="8"/>
      <c r="N10" s="747"/>
      <c r="O10" s="8"/>
      <c r="P10" s="8"/>
      <c r="Q10" s="8"/>
      <c r="R10" s="8"/>
      <c r="S10" s="8"/>
      <c r="T10" s="8"/>
      <c r="U10" s="8"/>
      <c r="V10" s="8"/>
      <c r="W10" s="8"/>
      <c r="X10" s="8"/>
    </row>
    <row r="11" spans="1:24" s="170" customFormat="1" ht="30" customHeight="1">
      <c r="A11" s="2362" t="str">
        <f>IF(Langue=0,M11,N11)</f>
        <v>Agriculture/Foresterie/Pêche et chasse</v>
      </c>
      <c r="B11" s="2363"/>
      <c r="C11" s="2363"/>
      <c r="D11" s="2363"/>
      <c r="E11" s="2363"/>
      <c r="F11" s="2363"/>
      <c r="G11" s="2363"/>
      <c r="H11" s="2363"/>
      <c r="I11" s="2363"/>
      <c r="J11" s="2363"/>
      <c r="K11" s="2364"/>
      <c r="L11" s="9"/>
      <c r="M11" s="729" t="s">
        <v>719</v>
      </c>
      <c r="N11" s="747" t="s">
        <v>1664</v>
      </c>
      <c r="O11" s="9"/>
      <c r="P11" s="9"/>
      <c r="Q11" s="9"/>
      <c r="R11" s="9"/>
      <c r="S11" s="9"/>
      <c r="T11" s="9"/>
      <c r="U11" s="9"/>
      <c r="V11" s="9"/>
      <c r="W11" s="9"/>
      <c r="X11" s="9"/>
    </row>
    <row r="12" spans="1:24" ht="15" customHeight="1">
      <c r="A12" s="1432"/>
      <c r="B12" s="2358" t="str">
        <f>IF(Langue=0,M12,N12)</f>
        <v>Culture et élevage</v>
      </c>
      <c r="C12" s="2359"/>
      <c r="D12" s="680">
        <v>110</v>
      </c>
      <c r="E12" s="1520"/>
      <c r="F12" s="1520"/>
      <c r="G12" s="1520"/>
      <c r="H12" s="1520"/>
      <c r="I12" s="1520"/>
      <c r="J12" s="1521">
        <f>SUM(F12:I12)</f>
        <v>0</v>
      </c>
      <c r="K12" s="1522"/>
      <c r="L12" s="8"/>
      <c r="M12" s="729" t="s">
        <v>430</v>
      </c>
      <c r="N12" s="747" t="s">
        <v>1665</v>
      </c>
      <c r="O12" s="8"/>
      <c r="P12" s="8"/>
      <c r="Q12" s="8"/>
      <c r="R12" s="8"/>
      <c r="S12" s="8"/>
      <c r="T12" s="8"/>
      <c r="U12" s="8"/>
      <c r="V12" s="8"/>
      <c r="W12" s="8"/>
      <c r="X12" s="8"/>
    </row>
    <row r="13" spans="1:24" ht="15" customHeight="1">
      <c r="A13" s="1432"/>
      <c r="B13" s="2358" t="str">
        <f>IF(Langue=0,M13,N13)</f>
        <v>Pêche, chasse et piégeage</v>
      </c>
      <c r="C13" s="2359"/>
      <c r="D13" s="679">
        <v>112</v>
      </c>
      <c r="E13" s="1520"/>
      <c r="F13" s="1520"/>
      <c r="G13" s="1520"/>
      <c r="H13" s="1520"/>
      <c r="I13" s="1520"/>
      <c r="J13" s="1521">
        <f>SUM(F13:I13)</f>
        <v>0</v>
      </c>
      <c r="K13" s="1523"/>
      <c r="L13" s="8"/>
      <c r="M13" s="729" t="s">
        <v>431</v>
      </c>
      <c r="N13" s="747" t="s">
        <v>1468</v>
      </c>
      <c r="O13" s="8"/>
      <c r="P13" s="8"/>
      <c r="Q13" s="8"/>
      <c r="R13" s="8"/>
      <c r="S13" s="8"/>
      <c r="T13" s="8"/>
      <c r="U13" s="8"/>
      <c r="V13" s="8"/>
      <c r="W13" s="8"/>
      <c r="X13" s="8"/>
    </row>
    <row r="14" spans="1:24" ht="15" customHeight="1">
      <c r="A14" s="1432"/>
      <c r="B14" s="2358" t="str">
        <f>IF(Langue=0,M14,N14)</f>
        <v>Foresterie, exploitation forestière et autre</v>
      </c>
      <c r="C14" s="2359"/>
      <c r="D14" s="679">
        <v>114</v>
      </c>
      <c r="E14" s="1520"/>
      <c r="F14" s="1520"/>
      <c r="G14" s="1520"/>
      <c r="H14" s="1520"/>
      <c r="I14" s="1520"/>
      <c r="J14" s="1521">
        <f>SUM(F14:I14)</f>
        <v>0</v>
      </c>
      <c r="K14" s="1523"/>
      <c r="L14" s="8"/>
      <c r="M14" s="729" t="s">
        <v>446</v>
      </c>
      <c r="N14" s="747" t="s">
        <v>1469</v>
      </c>
      <c r="O14" s="8"/>
      <c r="P14" s="8"/>
      <c r="Q14" s="8"/>
      <c r="R14" s="8"/>
      <c r="S14" s="8"/>
      <c r="T14" s="8"/>
      <c r="U14" s="8"/>
      <c r="V14" s="8"/>
      <c r="W14" s="8"/>
      <c r="X14" s="8"/>
    </row>
    <row r="15" spans="1:24" ht="22.5" customHeight="1">
      <c r="A15" s="267"/>
      <c r="B15" s="2367"/>
      <c r="C15" s="2368"/>
      <c r="D15" s="681">
        <v>119</v>
      </c>
      <c r="E15" s="1524">
        <f t="shared" si="0" ref="E15:J15">SUM(E12:E14)</f>
        <v>0</v>
      </c>
      <c r="F15" s="1524">
        <f t="shared" si="0"/>
        <v>0</v>
      </c>
      <c r="G15" s="1524">
        <f t="shared" si="0"/>
        <v>0</v>
      </c>
      <c r="H15" s="1524">
        <f t="shared" si="0"/>
        <v>0</v>
      </c>
      <c r="I15" s="1524">
        <f t="shared" si="0"/>
        <v>0</v>
      </c>
      <c r="J15" s="1525">
        <f t="shared" si="0"/>
        <v>0</v>
      </c>
      <c r="K15" s="1526"/>
      <c r="L15" s="8"/>
      <c r="N15" s="747"/>
      <c r="O15" s="8"/>
      <c r="P15" s="8"/>
      <c r="Q15" s="8"/>
      <c r="R15" s="8"/>
      <c r="S15" s="8"/>
      <c r="T15" s="8"/>
      <c r="U15" s="8"/>
      <c r="V15" s="8"/>
      <c r="W15" s="8"/>
      <c r="X15" s="8"/>
    </row>
    <row r="16" spans="1:24" s="170" customFormat="1" ht="30" customHeight="1">
      <c r="A16" s="2362" t="str">
        <f>IF(Langue=0,M16,N16)</f>
        <v>Extraction minière, de pétrole et de gaz/Exploitation en carrière</v>
      </c>
      <c r="B16" s="2363"/>
      <c r="C16" s="2363"/>
      <c r="D16" s="2363"/>
      <c r="E16" s="2365"/>
      <c r="F16" s="2365"/>
      <c r="G16" s="2365"/>
      <c r="H16" s="2365"/>
      <c r="I16" s="2365"/>
      <c r="J16" s="2365"/>
      <c r="K16" s="2366"/>
      <c r="L16" s="9"/>
      <c r="M16" s="729" t="s">
        <v>720</v>
      </c>
      <c r="N16" s="747" t="s">
        <v>1666</v>
      </c>
      <c r="O16" s="9"/>
      <c r="P16" s="9"/>
      <c r="Q16" s="9"/>
      <c r="R16" s="9"/>
      <c r="S16" s="9"/>
      <c r="T16" s="9"/>
      <c r="U16" s="9"/>
      <c r="V16" s="9"/>
      <c r="W16" s="9"/>
      <c r="X16" s="9"/>
    </row>
    <row r="17" spans="1:24" s="170" customFormat="1" ht="30" customHeight="1">
      <c r="A17" s="582"/>
      <c r="B17" s="2358" t="str">
        <f>IF(Langue=0,M17,N17)</f>
        <v>Extraction minière et exploitation en carrière</v>
      </c>
      <c r="C17" s="2359"/>
      <c r="D17" s="679" t="s">
        <v>606</v>
      </c>
      <c r="E17" s="1520"/>
      <c r="F17" s="1520"/>
      <c r="G17" s="1520"/>
      <c r="H17" s="1520"/>
      <c r="I17" s="1520"/>
      <c r="J17" s="1521">
        <f>SUM(F17:I17)</f>
        <v>0</v>
      </c>
      <c r="K17" s="1527"/>
      <c r="L17" s="9"/>
      <c r="M17" s="729" t="s">
        <v>432</v>
      </c>
      <c r="N17" s="747" t="s">
        <v>1667</v>
      </c>
      <c r="O17" s="9"/>
      <c r="P17" s="9"/>
      <c r="Q17" s="9"/>
      <c r="R17" s="9"/>
      <c r="S17" s="9"/>
      <c r="T17" s="9"/>
      <c r="U17" s="9"/>
      <c r="V17" s="9"/>
      <c r="W17" s="9"/>
      <c r="X17" s="9"/>
    </row>
    <row r="18" spans="1:24" s="170" customFormat="1" ht="15">
      <c r="A18" s="582"/>
      <c r="B18" s="2358" t="str">
        <f>IF(Langue=0,M18,N18)</f>
        <v>Extraction de pétrole et de gaz</v>
      </c>
      <c r="C18" s="2359"/>
      <c r="D18" s="679" t="s">
        <v>854</v>
      </c>
      <c r="E18" s="1520"/>
      <c r="F18" s="1520"/>
      <c r="G18" s="1520"/>
      <c r="H18" s="1520"/>
      <c r="I18" s="1520"/>
      <c r="J18" s="1521">
        <f>SUM(F18:I18)</f>
        <v>0</v>
      </c>
      <c r="K18" s="1528"/>
      <c r="L18" s="9"/>
      <c r="M18" s="729" t="s">
        <v>433</v>
      </c>
      <c r="N18" s="747" t="s">
        <v>1668</v>
      </c>
      <c r="O18" s="9"/>
      <c r="P18" s="9"/>
      <c r="Q18" s="9"/>
      <c r="R18" s="9"/>
      <c r="S18" s="9"/>
      <c r="T18" s="9"/>
      <c r="U18" s="9"/>
      <c r="V18" s="9"/>
      <c r="W18" s="9"/>
      <c r="X18" s="9"/>
    </row>
    <row r="19" spans="1:24" s="170" customFormat="1" ht="30" customHeight="1">
      <c r="A19" s="582"/>
      <c r="B19" s="2358" t="str">
        <f>IF(Langue=0,M19,N19)</f>
        <v>Activités de soutien à l'extraction minière, pétrolière et gazière</v>
      </c>
      <c r="C19" s="2359"/>
      <c r="D19" s="679" t="s">
        <v>855</v>
      </c>
      <c r="E19" s="1520"/>
      <c r="F19" s="1520"/>
      <c r="G19" s="1520"/>
      <c r="H19" s="1520"/>
      <c r="I19" s="1520"/>
      <c r="J19" s="1521">
        <f>SUM(F19:I19)</f>
        <v>0</v>
      </c>
      <c r="K19" s="1529"/>
      <c r="L19" s="9"/>
      <c r="M19" s="729" t="s">
        <v>434</v>
      </c>
      <c r="N19" s="747" t="s">
        <v>1669</v>
      </c>
      <c r="O19" s="9"/>
      <c r="P19" s="9"/>
      <c r="Q19" s="9"/>
      <c r="R19" s="9"/>
      <c r="S19" s="9"/>
      <c r="T19" s="9"/>
      <c r="U19" s="9"/>
      <c r="V19" s="9"/>
      <c r="W19" s="9"/>
      <c r="X19" s="9"/>
    </row>
    <row r="20" spans="1:24" ht="22.5" customHeight="1">
      <c r="A20" s="267"/>
      <c r="B20" s="2367"/>
      <c r="C20" s="2368"/>
      <c r="D20" s="679" t="s">
        <v>856</v>
      </c>
      <c r="E20" s="1530">
        <f t="shared" si="1" ref="E20:J20">SUM(E17:E19)</f>
        <v>0</v>
      </c>
      <c r="F20" s="1530">
        <f t="shared" si="1"/>
        <v>0</v>
      </c>
      <c r="G20" s="1530">
        <f t="shared" si="1"/>
        <v>0</v>
      </c>
      <c r="H20" s="1530">
        <f t="shared" si="1"/>
        <v>0</v>
      </c>
      <c r="I20" s="1530">
        <f t="shared" si="1"/>
        <v>0</v>
      </c>
      <c r="J20" s="1530">
        <f t="shared" si="1"/>
        <v>0</v>
      </c>
      <c r="K20" s="1526"/>
      <c r="L20" s="8"/>
      <c r="N20" s="747"/>
      <c r="O20" s="8"/>
      <c r="P20" s="8"/>
      <c r="Q20" s="8"/>
      <c r="R20" s="8"/>
      <c r="S20" s="8"/>
      <c r="T20" s="8"/>
      <c r="U20" s="8"/>
      <c r="V20" s="8"/>
      <c r="W20" s="8"/>
      <c r="X20" s="8"/>
    </row>
    <row r="21" spans="1:24" s="170" customFormat="1" ht="30" customHeight="1">
      <c r="A21" s="2362" t="str">
        <f>IF(Langue=0,M21,N21)</f>
        <v>Fabrication</v>
      </c>
      <c r="B21" s="2363"/>
      <c r="C21" s="2363"/>
      <c r="D21" s="2365"/>
      <c r="E21" s="2365"/>
      <c r="F21" s="2365"/>
      <c r="G21" s="2365"/>
      <c r="H21" s="2365"/>
      <c r="I21" s="2365"/>
      <c r="J21" s="2365"/>
      <c r="K21" s="2394"/>
      <c r="L21" s="9"/>
      <c r="M21" s="729" t="s">
        <v>721</v>
      </c>
      <c r="N21" s="747" t="s">
        <v>1470</v>
      </c>
      <c r="O21" s="9"/>
      <c r="P21" s="9"/>
      <c r="Q21" s="9"/>
      <c r="R21" s="9"/>
      <c r="S21" s="9"/>
      <c r="T21" s="9"/>
      <c r="U21" s="9"/>
      <c r="V21" s="9"/>
      <c r="W21" s="9"/>
      <c r="X21" s="9"/>
    </row>
    <row r="22" spans="1:24" s="170" customFormat="1" ht="15" customHeight="1">
      <c r="A22" s="582"/>
      <c r="B22" s="2358" t="str">
        <f t="shared" si="2" ref="B22:B29">IF(Langue=0,M22,N22)</f>
        <v>Aliments, boissons et produits du tabac</v>
      </c>
      <c r="C22" s="2359"/>
      <c r="D22" s="679" t="s">
        <v>607</v>
      </c>
      <c r="E22" s="1520"/>
      <c r="F22" s="1520"/>
      <c r="G22" s="1520"/>
      <c r="H22" s="1520"/>
      <c r="I22" s="1520"/>
      <c r="J22" s="1521">
        <f t="shared" si="3" ref="J22:J29">SUM(F22:I22)</f>
        <v>0</v>
      </c>
      <c r="K22" s="1528"/>
      <c r="L22" s="9"/>
      <c r="M22" s="729" t="s">
        <v>419</v>
      </c>
      <c r="N22" s="747" t="s">
        <v>1625</v>
      </c>
      <c r="O22" s="9"/>
      <c r="P22" s="9"/>
      <c r="Q22" s="9"/>
      <c r="R22" s="9"/>
      <c r="S22" s="9"/>
      <c r="T22" s="9"/>
      <c r="U22" s="9"/>
      <c r="V22" s="9"/>
      <c r="W22" s="9"/>
      <c r="X22" s="9"/>
    </row>
    <row r="23" spans="1:24" s="170" customFormat="1" ht="15" customHeight="1">
      <c r="A23" s="582"/>
      <c r="B23" s="2358" t="str">
        <f t="shared" si="2"/>
        <v>Cuir, textiles et vêtements</v>
      </c>
      <c r="C23" s="2359"/>
      <c r="D23" s="679" t="s">
        <v>857</v>
      </c>
      <c r="E23" s="1520"/>
      <c r="F23" s="1520"/>
      <c r="G23" s="1520"/>
      <c r="H23" s="1520"/>
      <c r="I23" s="1520"/>
      <c r="J23" s="1521">
        <f t="shared" si="3"/>
        <v>0</v>
      </c>
      <c r="K23" s="1528"/>
      <c r="L23" s="9"/>
      <c r="M23" s="729" t="s">
        <v>420</v>
      </c>
      <c r="N23" s="747" t="s">
        <v>1626</v>
      </c>
      <c r="O23" s="9"/>
      <c r="P23" s="9"/>
      <c r="Q23" s="9"/>
      <c r="R23" s="9"/>
      <c r="S23" s="9"/>
      <c r="T23" s="9"/>
      <c r="U23" s="9"/>
      <c r="V23" s="9"/>
      <c r="W23" s="9"/>
      <c r="X23" s="9"/>
    </row>
    <row r="24" spans="1:24" s="170" customFormat="1" ht="15" customHeight="1">
      <c r="A24" s="582"/>
      <c r="B24" s="2358" t="str">
        <f t="shared" si="2"/>
        <v>Bois, papier et impression</v>
      </c>
      <c r="C24" s="2359"/>
      <c r="D24" s="679" t="s">
        <v>858</v>
      </c>
      <c r="E24" s="1520"/>
      <c r="F24" s="1520"/>
      <c r="G24" s="1520"/>
      <c r="H24" s="1520"/>
      <c r="I24" s="1520"/>
      <c r="J24" s="1521">
        <f t="shared" si="3"/>
        <v>0</v>
      </c>
      <c r="K24" s="1528"/>
      <c r="L24" s="9"/>
      <c r="M24" s="729" t="s">
        <v>435</v>
      </c>
      <c r="N24" s="747" t="s">
        <v>1471</v>
      </c>
      <c r="O24" s="9"/>
      <c r="P24" s="9"/>
      <c r="Q24" s="9"/>
      <c r="R24" s="9"/>
      <c r="S24" s="9"/>
      <c r="T24" s="9"/>
      <c r="U24" s="9"/>
      <c r="V24" s="9"/>
      <c r="W24" s="9"/>
      <c r="X24" s="9"/>
    </row>
    <row r="25" spans="1:24" s="170" customFormat="1" ht="15" customHeight="1">
      <c r="A25" s="582"/>
      <c r="B25" s="2358" t="str">
        <f t="shared" si="2"/>
        <v>Métaux et produits métalliques</v>
      </c>
      <c r="C25" s="2359"/>
      <c r="D25" s="679" t="s">
        <v>859</v>
      </c>
      <c r="E25" s="1520"/>
      <c r="F25" s="1520"/>
      <c r="G25" s="1520"/>
      <c r="H25" s="1520"/>
      <c r="I25" s="1520"/>
      <c r="J25" s="1521">
        <f t="shared" si="3"/>
        <v>0</v>
      </c>
      <c r="K25" s="1528"/>
      <c r="L25" s="9"/>
      <c r="M25" s="729" t="s">
        <v>438</v>
      </c>
      <c r="N25" s="747" t="s">
        <v>1670</v>
      </c>
      <c r="O25" s="9"/>
      <c r="P25" s="9"/>
      <c r="Q25" s="9"/>
      <c r="R25" s="9"/>
      <c r="S25" s="9"/>
      <c r="T25" s="9"/>
      <c r="U25" s="9"/>
      <c r="V25" s="9"/>
      <c r="W25" s="9"/>
      <c r="X25" s="9"/>
    </row>
    <row r="26" spans="1:24" s="170" customFormat="1" ht="15" customHeight="1">
      <c r="A26" s="582"/>
      <c r="B26" s="2358" t="str">
        <f t="shared" si="2"/>
        <v>Matériel de transport</v>
      </c>
      <c r="C26" s="2359"/>
      <c r="D26" s="679" t="s">
        <v>860</v>
      </c>
      <c r="E26" s="1520"/>
      <c r="F26" s="1520"/>
      <c r="G26" s="1520"/>
      <c r="H26" s="1520"/>
      <c r="I26" s="1520"/>
      <c r="J26" s="1521">
        <f t="shared" si="3"/>
        <v>0</v>
      </c>
      <c r="K26" s="1528"/>
      <c r="L26" s="9"/>
      <c r="M26" s="729" t="s">
        <v>421</v>
      </c>
      <c r="N26" s="747" t="s">
        <v>1671</v>
      </c>
      <c r="O26" s="9"/>
      <c r="P26" s="9"/>
      <c r="Q26" s="9"/>
      <c r="R26" s="9"/>
      <c r="S26" s="9"/>
      <c r="T26" s="9"/>
      <c r="U26" s="9"/>
      <c r="V26" s="9"/>
      <c r="W26" s="9"/>
      <c r="X26" s="9"/>
    </row>
    <row r="27" spans="1:24" s="170" customFormat="1" ht="30" customHeight="1">
      <c r="A27" s="582"/>
      <c r="B27" s="2358" t="str">
        <f t="shared" si="2"/>
        <v>Fabrication de produits de pétrole et du charbon</v>
      </c>
      <c r="C27" s="2359"/>
      <c r="D27" s="679" t="s">
        <v>608</v>
      </c>
      <c r="E27" s="1520"/>
      <c r="F27" s="1520"/>
      <c r="G27" s="1520"/>
      <c r="H27" s="1520"/>
      <c r="I27" s="1520"/>
      <c r="J27" s="1521">
        <f t="shared" si="3"/>
        <v>0</v>
      </c>
      <c r="K27" s="1529"/>
      <c r="L27" s="9"/>
      <c r="M27" s="729" t="s">
        <v>437</v>
      </c>
      <c r="N27" s="747" t="s">
        <v>1672</v>
      </c>
      <c r="O27" s="9"/>
      <c r="P27" s="9"/>
      <c r="Q27" s="9"/>
      <c r="R27" s="9"/>
      <c r="S27" s="9"/>
      <c r="T27" s="9"/>
      <c r="U27" s="9"/>
      <c r="V27" s="9"/>
      <c r="W27" s="9"/>
      <c r="X27" s="9"/>
    </row>
    <row r="28" spans="1:24" s="170" customFormat="1" ht="15">
      <c r="A28" s="582"/>
      <c r="B28" s="2358" t="str">
        <f t="shared" si="2"/>
        <v>Caoutchouc, plastique et produits chimiques</v>
      </c>
      <c r="C28" s="2359"/>
      <c r="D28" s="679" t="s">
        <v>861</v>
      </c>
      <c r="E28" s="1520"/>
      <c r="F28" s="1520"/>
      <c r="G28" s="1520"/>
      <c r="H28" s="1520"/>
      <c r="I28" s="1520"/>
      <c r="J28" s="1521">
        <f t="shared" si="3"/>
        <v>0</v>
      </c>
      <c r="K28" s="1529"/>
      <c r="L28" s="9"/>
      <c r="M28" s="729" t="s">
        <v>422</v>
      </c>
      <c r="N28" s="747" t="s">
        <v>1673</v>
      </c>
      <c r="O28" s="9"/>
      <c r="P28" s="9"/>
      <c r="Q28" s="9"/>
      <c r="R28" s="9"/>
      <c r="S28" s="9"/>
      <c r="T28" s="9"/>
      <c r="U28" s="9"/>
      <c r="V28" s="9"/>
      <c r="W28" s="9"/>
      <c r="X28" s="9"/>
    </row>
    <row r="29" spans="1:24" s="170" customFormat="1" ht="15">
      <c r="A29" s="582"/>
      <c r="B29" s="2358" t="str">
        <f t="shared" si="2"/>
        <v>Autres fabrications</v>
      </c>
      <c r="C29" s="2359"/>
      <c r="D29" s="679" t="s">
        <v>862</v>
      </c>
      <c r="E29" s="1520"/>
      <c r="F29" s="1520"/>
      <c r="G29" s="1520"/>
      <c r="H29" s="1520"/>
      <c r="I29" s="1520"/>
      <c r="J29" s="1521">
        <f t="shared" si="3"/>
        <v>0</v>
      </c>
      <c r="K29" s="1528"/>
      <c r="L29" s="9"/>
      <c r="M29" s="729" t="s">
        <v>436</v>
      </c>
      <c r="N29" s="747" t="s">
        <v>1472</v>
      </c>
      <c r="O29" s="9"/>
      <c r="P29" s="9"/>
      <c r="Q29" s="9"/>
      <c r="R29" s="9"/>
      <c r="S29" s="9"/>
      <c r="T29" s="9"/>
      <c r="U29" s="9"/>
      <c r="V29" s="9"/>
      <c r="W29" s="9"/>
      <c r="X29" s="9"/>
    </row>
    <row r="30" spans="1:24" s="170" customFormat="1" ht="22.5" customHeight="1">
      <c r="A30" s="267"/>
      <c r="B30" s="2367"/>
      <c r="C30" s="2368"/>
      <c r="D30" s="679" t="s">
        <v>863</v>
      </c>
      <c r="E30" s="1530">
        <f t="shared" si="4" ref="E30:J30">SUM(E22:E29)</f>
        <v>0</v>
      </c>
      <c r="F30" s="1530">
        <f t="shared" si="4"/>
        <v>0</v>
      </c>
      <c r="G30" s="1530">
        <f t="shared" si="4"/>
        <v>0</v>
      </c>
      <c r="H30" s="1530">
        <f t="shared" si="4"/>
        <v>0</v>
      </c>
      <c r="I30" s="1530">
        <f t="shared" si="4"/>
        <v>0</v>
      </c>
      <c r="J30" s="1530">
        <f t="shared" si="4"/>
        <v>0</v>
      </c>
      <c r="K30" s="1526"/>
      <c r="L30" s="9"/>
      <c r="M30" s="729"/>
      <c r="N30" s="747"/>
      <c r="O30" s="9"/>
      <c r="P30" s="9"/>
      <c r="Q30" s="9"/>
      <c r="R30" s="9"/>
      <c r="S30" s="9"/>
      <c r="T30" s="9"/>
      <c r="U30" s="9"/>
      <c r="V30" s="9"/>
      <c r="W30" s="9"/>
      <c r="X30" s="9"/>
    </row>
    <row r="31" spans="1:24" s="170" customFormat="1" ht="30" customHeight="1">
      <c r="A31" s="2362" t="str">
        <f>IF(Langue=0,M31,N31)</f>
        <v>Construction/Services immobiliers</v>
      </c>
      <c r="B31" s="2363"/>
      <c r="C31" s="2363"/>
      <c r="D31" s="2363"/>
      <c r="E31" s="2365"/>
      <c r="F31" s="2365"/>
      <c r="G31" s="2365"/>
      <c r="H31" s="2365"/>
      <c r="I31" s="2365"/>
      <c r="J31" s="2365"/>
      <c r="K31" s="2366"/>
      <c r="L31" s="9"/>
      <c r="M31" s="729" t="s">
        <v>722</v>
      </c>
      <c r="N31" s="747" t="s">
        <v>1473</v>
      </c>
      <c r="O31" s="9"/>
      <c r="P31" s="9"/>
      <c r="Q31" s="9"/>
      <c r="R31" s="9"/>
      <c r="S31" s="9"/>
      <c r="T31" s="9"/>
      <c r="U31" s="9"/>
      <c r="V31" s="9"/>
      <c r="W31" s="9"/>
      <c r="X31" s="9"/>
    </row>
    <row r="32" spans="1:24" s="170" customFormat="1" ht="15.75" customHeight="1">
      <c r="A32" s="582"/>
      <c r="B32" s="2395" t="str">
        <f>IF(Langue=0,M32,N32)</f>
        <v>Constructeurs et promoteurs</v>
      </c>
      <c r="C32" s="2395"/>
      <c r="D32" s="2395"/>
      <c r="E32" s="2395"/>
      <c r="F32" s="2395"/>
      <c r="G32" s="2395"/>
      <c r="H32" s="2395"/>
      <c r="I32" s="2395"/>
      <c r="J32" s="2395"/>
      <c r="K32" s="2396"/>
      <c r="L32" s="9"/>
      <c r="M32" s="729" t="s">
        <v>423</v>
      </c>
      <c r="N32" s="747" t="s">
        <v>1674</v>
      </c>
      <c r="O32" s="9"/>
      <c r="P32" s="9"/>
      <c r="Q32" s="9"/>
      <c r="R32" s="9"/>
      <c r="S32" s="9"/>
      <c r="T32" s="9"/>
      <c r="U32" s="9"/>
      <c r="V32" s="9"/>
      <c r="W32" s="9"/>
      <c r="X32" s="9"/>
    </row>
    <row r="33" spans="1:24" ht="15">
      <c r="A33" s="1432"/>
      <c r="C33" s="1440" t="str">
        <f>IF(Langue=0,M33,N33)</f>
        <v>Construction non résidentielle</v>
      </c>
      <c r="D33" s="679" t="s">
        <v>609</v>
      </c>
      <c r="E33" s="1520"/>
      <c r="F33" s="1520"/>
      <c r="G33" s="1520"/>
      <c r="H33" s="1520"/>
      <c r="I33" s="1520"/>
      <c r="J33" s="1521">
        <f>SUM(F33:I33)</f>
        <v>0</v>
      </c>
      <c r="K33" s="1531"/>
      <c r="L33" s="8"/>
      <c r="M33" s="729" t="s">
        <v>439</v>
      </c>
      <c r="N33" s="747" t="s">
        <v>1675</v>
      </c>
      <c r="O33" s="8"/>
      <c r="P33" s="8"/>
      <c r="Q33" s="8"/>
      <c r="R33" s="8"/>
      <c r="S33" s="8"/>
      <c r="T33" s="8"/>
      <c r="U33" s="8"/>
      <c r="V33" s="8"/>
      <c r="W33" s="8"/>
      <c r="X33" s="8"/>
    </row>
    <row r="34" spans="1:24" ht="15">
      <c r="A34" s="1432"/>
      <c r="C34" s="1440" t="str">
        <f>IF(Langue=0,M34,N34)</f>
        <v>Construction résidentielle</v>
      </c>
      <c r="D34" s="679" t="s">
        <v>864</v>
      </c>
      <c r="E34" s="1520"/>
      <c r="F34" s="1520"/>
      <c r="G34" s="1520"/>
      <c r="H34" s="1520"/>
      <c r="I34" s="1520"/>
      <c r="J34" s="1521">
        <f>SUM(F34:I34)</f>
        <v>0</v>
      </c>
      <c r="K34" s="1532"/>
      <c r="L34" s="8"/>
      <c r="M34" s="729" t="s">
        <v>440</v>
      </c>
      <c r="N34" s="747" t="s">
        <v>1676</v>
      </c>
      <c r="O34" s="8"/>
      <c r="P34" s="8"/>
      <c r="Q34" s="8"/>
      <c r="R34" s="8"/>
      <c r="S34" s="8"/>
      <c r="T34" s="8"/>
      <c r="U34" s="8"/>
      <c r="V34" s="8"/>
      <c r="W34" s="8"/>
      <c r="X34" s="8"/>
    </row>
    <row r="35" spans="1:24" ht="15">
      <c r="A35" s="1432"/>
      <c r="C35" s="1440" t="str">
        <f>IF(Langue=0,M35,N35)</f>
        <v>Travaux de génie civil</v>
      </c>
      <c r="D35" s="679" t="s">
        <v>865</v>
      </c>
      <c r="E35" s="1520"/>
      <c r="F35" s="1520"/>
      <c r="G35" s="1520"/>
      <c r="H35" s="1520"/>
      <c r="I35" s="1520"/>
      <c r="J35" s="1521">
        <f t="shared" si="5" ref="J35:J40">SUM(F35:I35)</f>
        <v>0</v>
      </c>
      <c r="K35" s="1533"/>
      <c r="L35" s="8"/>
      <c r="M35" s="729" t="s">
        <v>441</v>
      </c>
      <c r="N35" s="747" t="s">
        <v>1677</v>
      </c>
      <c r="O35" s="8"/>
      <c r="P35" s="8"/>
      <c r="Q35" s="8"/>
      <c r="R35" s="8"/>
      <c r="S35" s="8"/>
      <c r="T35" s="8"/>
      <c r="U35" s="8"/>
      <c r="V35" s="8"/>
      <c r="W35" s="8"/>
      <c r="X35" s="8"/>
    </row>
    <row r="36" spans="1:24" ht="15">
      <c r="A36" s="1432"/>
      <c r="C36" s="1440" t="str">
        <f>IF(Langue=0,M36,N36)</f>
        <v>Entrepreneurs spécialisés</v>
      </c>
      <c r="D36" s="679" t="s">
        <v>866</v>
      </c>
      <c r="E36" s="1534"/>
      <c r="F36" s="1534"/>
      <c r="G36" s="1534"/>
      <c r="H36" s="1534"/>
      <c r="I36" s="1534"/>
      <c r="J36" s="1535">
        <f t="shared" si="5"/>
        <v>0</v>
      </c>
      <c r="K36" s="1536"/>
      <c r="L36" s="8"/>
      <c r="M36" s="729" t="s">
        <v>442</v>
      </c>
      <c r="N36" s="747" t="s">
        <v>1678</v>
      </c>
      <c r="O36" s="8"/>
      <c r="P36" s="8"/>
      <c r="Q36" s="8"/>
      <c r="R36" s="8"/>
      <c r="S36" s="8"/>
      <c r="T36" s="8"/>
      <c r="U36" s="8"/>
      <c r="V36" s="8"/>
      <c r="W36" s="8"/>
      <c r="X36" s="8"/>
    </row>
    <row r="37" spans="1:24" s="170" customFormat="1" ht="15.75" customHeight="1">
      <c r="A37" s="582"/>
      <c r="B37" s="2395" t="str">
        <f>IF(Langue=0,M37,N37)</f>
        <v>Services immobiliers, service de location et de location à bail</v>
      </c>
      <c r="C37" s="2395"/>
      <c r="D37" s="2395"/>
      <c r="E37" s="2395"/>
      <c r="F37" s="2395"/>
      <c r="G37" s="2395"/>
      <c r="H37" s="2395"/>
      <c r="I37" s="2395"/>
      <c r="J37" s="2395"/>
      <c r="K37" s="2396"/>
      <c r="L37" s="9"/>
      <c r="M37" s="1537" t="s">
        <v>443</v>
      </c>
      <c r="N37" s="747" t="s">
        <v>1679</v>
      </c>
      <c r="O37" s="9"/>
      <c r="P37" s="9"/>
      <c r="Q37" s="9"/>
      <c r="R37" s="9"/>
      <c r="S37" s="9"/>
      <c r="T37" s="9"/>
      <c r="U37" s="9"/>
      <c r="V37" s="9"/>
      <c r="W37" s="9"/>
      <c r="X37" s="9"/>
    </row>
    <row r="38" spans="1:24" s="170" customFormat="1" ht="30" customHeight="1">
      <c r="A38" s="582"/>
      <c r="C38" s="1439" t="str">
        <f>IF(Langue=0,M38,N38)</f>
        <v>Services de location et de location à bail</v>
      </c>
      <c r="D38" s="679" t="s">
        <v>867</v>
      </c>
      <c r="E38" s="1520"/>
      <c r="F38" s="1520"/>
      <c r="G38" s="1520"/>
      <c r="H38" s="1520"/>
      <c r="I38" s="1520"/>
      <c r="J38" s="1521">
        <f t="shared" si="5"/>
        <v>0</v>
      </c>
      <c r="K38" s="1538"/>
      <c r="L38" s="9"/>
      <c r="M38" s="729" t="s">
        <v>444</v>
      </c>
      <c r="N38" s="747" t="s">
        <v>1680</v>
      </c>
      <c r="O38" s="9"/>
      <c r="P38" s="9"/>
      <c r="Q38" s="9"/>
      <c r="R38" s="9"/>
      <c r="S38" s="9"/>
      <c r="T38" s="9"/>
      <c r="U38" s="9"/>
      <c r="V38" s="9"/>
      <c r="W38" s="9"/>
      <c r="X38" s="9"/>
    </row>
    <row r="39" spans="1:24" s="170" customFormat="1" ht="15">
      <c r="A39" s="582"/>
      <c r="C39" s="1439" t="str">
        <f>IF(Langue=0,M39,N39)</f>
        <v>Services immobiliers</v>
      </c>
      <c r="D39" s="679" t="s">
        <v>610</v>
      </c>
      <c r="E39" s="1520"/>
      <c r="F39" s="1520"/>
      <c r="G39" s="1520"/>
      <c r="H39" s="1520"/>
      <c r="I39" s="1520"/>
      <c r="J39" s="1521">
        <f t="shared" si="5"/>
        <v>0</v>
      </c>
      <c r="K39" s="1528"/>
      <c r="L39" s="9"/>
      <c r="M39" s="729" t="s">
        <v>424</v>
      </c>
      <c r="N39" s="747" t="s">
        <v>1089</v>
      </c>
      <c r="O39" s="9"/>
      <c r="P39" s="9"/>
      <c r="Q39" s="9"/>
      <c r="R39" s="9"/>
      <c r="S39" s="9"/>
      <c r="T39" s="9"/>
      <c r="U39" s="9"/>
      <c r="V39" s="9"/>
      <c r="W39" s="9"/>
      <c r="X39" s="9"/>
    </row>
    <row r="40" spans="1:24" s="170" customFormat="1" ht="30" customHeight="1">
      <c r="A40" s="582"/>
      <c r="C40" s="1439" t="str">
        <f>IF(Langue=0,M40,N40)</f>
        <v>Bailleurs de biens incorporels non financiers</v>
      </c>
      <c r="D40" s="679" t="s">
        <v>868</v>
      </c>
      <c r="E40" s="1520"/>
      <c r="F40" s="1520"/>
      <c r="G40" s="1520"/>
      <c r="H40" s="1520"/>
      <c r="I40" s="1520"/>
      <c r="J40" s="1521">
        <f t="shared" si="5"/>
        <v>0</v>
      </c>
      <c r="K40" s="1528"/>
      <c r="L40" s="9"/>
      <c r="M40" s="729" t="s">
        <v>445</v>
      </c>
      <c r="N40" s="747" t="s">
        <v>1681</v>
      </c>
      <c r="O40" s="9"/>
      <c r="P40" s="9"/>
      <c r="Q40" s="9"/>
      <c r="R40" s="9"/>
      <c r="S40" s="9"/>
      <c r="T40" s="9"/>
      <c r="U40" s="9"/>
      <c r="V40" s="9"/>
      <c r="W40" s="9"/>
      <c r="X40" s="9"/>
    </row>
    <row r="41" spans="1:24" ht="22.5" customHeight="1">
      <c r="A41" s="267"/>
      <c r="B41" s="2367"/>
      <c r="C41" s="2368"/>
      <c r="D41" s="679" t="s">
        <v>869</v>
      </c>
      <c r="E41" s="1530">
        <f t="shared" si="6" ref="E41:J41">SUM(E33:E36,E38:E40)</f>
        <v>0</v>
      </c>
      <c r="F41" s="1530">
        <f t="shared" si="6"/>
        <v>0</v>
      </c>
      <c r="G41" s="1530">
        <f t="shared" si="6"/>
        <v>0</v>
      </c>
      <c r="H41" s="1530">
        <f t="shared" si="6"/>
        <v>0</v>
      </c>
      <c r="I41" s="1530">
        <f t="shared" si="6"/>
        <v>0</v>
      </c>
      <c r="J41" s="1530">
        <f t="shared" si="6"/>
        <v>0</v>
      </c>
      <c r="K41" s="1526"/>
      <c r="L41" s="8"/>
      <c r="N41" s="747"/>
      <c r="O41" s="8"/>
      <c r="P41" s="8"/>
      <c r="Q41" s="8"/>
      <c r="R41" s="8"/>
      <c r="S41" s="8"/>
      <c r="T41" s="8"/>
      <c r="U41" s="8"/>
      <c r="V41" s="8"/>
      <c r="W41" s="8"/>
      <c r="X41" s="8"/>
    </row>
    <row r="42" spans="1:24" ht="15">
      <c r="A42" s="1858"/>
      <c r="B42" s="1859"/>
      <c r="C42" s="1859"/>
      <c r="D42" s="1837"/>
      <c r="E42" s="1837"/>
      <c r="F42" s="1837"/>
      <c r="G42" s="1837"/>
      <c r="H42" s="1837"/>
      <c r="I42" s="1837"/>
      <c r="J42" s="1837"/>
      <c r="K42" s="1838"/>
      <c r="L42" s="8"/>
      <c r="N42" s="747"/>
      <c r="O42" s="8"/>
      <c r="P42" s="8"/>
      <c r="Q42" s="8"/>
      <c r="R42" s="8"/>
      <c r="S42" s="8"/>
      <c r="T42" s="8"/>
      <c r="U42" s="8"/>
      <c r="V42" s="8"/>
      <c r="W42" s="8"/>
      <c r="X42" s="8"/>
    </row>
    <row r="43" spans="1:24" ht="45" customHeight="1">
      <c r="A43" s="1836"/>
      <c r="B43" s="1837"/>
      <c r="C43" s="1837"/>
      <c r="D43" s="1837"/>
      <c r="E43" s="1837"/>
      <c r="F43" s="1837"/>
      <c r="G43" s="1837"/>
      <c r="H43" s="1837"/>
      <c r="I43" s="1837"/>
      <c r="J43" s="1837"/>
      <c r="K43" s="1838"/>
      <c r="L43" s="8"/>
      <c r="N43" s="747"/>
      <c r="O43" s="8"/>
      <c r="P43" s="8"/>
      <c r="Q43" s="8"/>
      <c r="R43" s="8"/>
      <c r="S43" s="8"/>
      <c r="T43" s="8"/>
      <c r="U43" s="8"/>
      <c r="V43" s="8"/>
      <c r="W43" s="8"/>
      <c r="X43" s="8"/>
    </row>
    <row r="44" spans="1:24" ht="30" customHeight="1">
      <c r="A44" s="1836"/>
      <c r="B44" s="1837"/>
      <c r="C44" s="1837"/>
      <c r="D44" s="1837"/>
      <c r="E44" s="1837"/>
      <c r="F44" s="1837"/>
      <c r="G44" s="1837"/>
      <c r="H44" s="1837"/>
      <c r="I44" s="1837"/>
      <c r="J44" s="1837"/>
      <c r="K44" s="1838"/>
      <c r="L44" s="8"/>
      <c r="N44" s="747"/>
      <c r="O44" s="8"/>
      <c r="P44" s="8"/>
      <c r="Q44" s="8"/>
      <c r="R44" s="8"/>
      <c r="S44" s="8"/>
      <c r="T44" s="8"/>
      <c r="U44" s="8"/>
      <c r="V44" s="8"/>
      <c r="W44" s="8"/>
      <c r="X44" s="8"/>
    </row>
    <row r="45" spans="1:24" ht="30" customHeight="1">
      <c r="A45" s="1836"/>
      <c r="B45" s="1837"/>
      <c r="C45" s="1837"/>
      <c r="D45" s="1837"/>
      <c r="E45" s="1837"/>
      <c r="F45" s="1837"/>
      <c r="G45" s="1837"/>
      <c r="H45" s="1837"/>
      <c r="I45" s="1837"/>
      <c r="J45" s="1837"/>
      <c r="K45" s="1838"/>
      <c r="L45" s="8"/>
      <c r="N45" s="747"/>
      <c r="O45" s="8"/>
      <c r="P45" s="8"/>
      <c r="Q45" s="8"/>
      <c r="R45" s="8"/>
      <c r="S45" s="8"/>
      <c r="T45" s="8"/>
      <c r="U45" s="8"/>
      <c r="V45" s="8"/>
      <c r="W45" s="8"/>
      <c r="X45" s="8"/>
    </row>
    <row r="46" spans="1:24" ht="15">
      <c r="A46" s="1836"/>
      <c r="B46" s="1837"/>
      <c r="C46" s="1837"/>
      <c r="D46" s="1837"/>
      <c r="E46" s="1837"/>
      <c r="F46" s="1837"/>
      <c r="G46" s="1837"/>
      <c r="H46" s="1837"/>
      <c r="I46" s="1837"/>
      <c r="J46" s="1837"/>
      <c r="K46" s="1838"/>
      <c r="L46" s="8"/>
      <c r="N46" s="747"/>
      <c r="O46" s="8"/>
      <c r="P46" s="8"/>
      <c r="Q46" s="8"/>
      <c r="R46" s="8"/>
      <c r="S46" s="8"/>
      <c r="T46" s="8"/>
      <c r="U46" s="8"/>
      <c r="V46" s="8"/>
      <c r="W46" s="8"/>
      <c r="X46" s="8"/>
    </row>
    <row r="47" spans="1:24" ht="15">
      <c r="A47" s="2391">
        <f>+'1240.1'!A46:D46+1</f>
        <v>32</v>
      </c>
      <c r="B47" s="2392"/>
      <c r="C47" s="2392"/>
      <c r="D47" s="2392"/>
      <c r="E47" s="2392"/>
      <c r="F47" s="2392"/>
      <c r="G47" s="2392"/>
      <c r="H47" s="2392"/>
      <c r="I47" s="2392"/>
      <c r="J47" s="2392"/>
      <c r="K47" s="2393"/>
      <c r="L47" s="8"/>
      <c r="N47" s="747"/>
      <c r="O47" s="8"/>
      <c r="P47" s="8"/>
      <c r="Q47" s="8"/>
      <c r="R47" s="8"/>
      <c r="S47" s="8"/>
      <c r="T47" s="8"/>
      <c r="U47" s="8"/>
      <c r="V47" s="8"/>
      <c r="W47" s="8"/>
      <c r="X47" s="8"/>
    </row>
    <row r="48" spans="1:24" ht="15">
      <c r="A48" s="2401" t="str">
        <f>A1</f>
        <v>SOCIÉTÉ À CHARTE QUÉBÉCOISE</v>
      </c>
      <c r="B48" s="2402"/>
      <c r="C48" s="2402"/>
      <c r="D48" s="2402"/>
      <c r="E48" s="2402"/>
      <c r="F48" s="2402"/>
      <c r="G48" s="2402"/>
      <c r="H48" s="2402"/>
      <c r="I48" s="2402"/>
      <c r="J48" s="2402"/>
      <c r="K48" s="2403"/>
      <c r="L48" s="166"/>
      <c r="N48" s="747"/>
      <c r="O48" s="8"/>
      <c r="P48" s="8"/>
      <c r="Q48" s="8"/>
      <c r="R48" s="8"/>
      <c r="S48" s="8"/>
      <c r="T48" s="8"/>
      <c r="U48" s="8"/>
      <c r="V48" s="8"/>
      <c r="W48" s="8"/>
      <c r="X48" s="8"/>
    </row>
    <row r="49" spans="1:14" ht="15">
      <c r="A49" s="2146" t="str">
        <f>A2</f>
        <v>ANNEXE 1250</v>
      </c>
      <c r="B49" s="2147"/>
      <c r="C49" s="2147"/>
      <c r="D49" s="2147"/>
      <c r="E49" s="2147"/>
      <c r="F49" s="2147"/>
      <c r="G49" s="2147"/>
      <c r="H49" s="2147"/>
      <c r="I49" s="2147"/>
      <c r="J49" s="2147"/>
      <c r="K49" s="2148"/>
      <c r="N49" s="747"/>
    </row>
    <row r="50" spans="1:14" ht="15">
      <c r="A50" s="2404">
        <f>A3</f>
        <v>0</v>
      </c>
      <c r="B50" s="2405"/>
      <c r="C50" s="2405"/>
      <c r="D50" s="2405"/>
      <c r="E50" s="2405"/>
      <c r="F50" s="2405"/>
      <c r="G50" s="2405"/>
      <c r="H50" s="2405"/>
      <c r="I50" s="2405"/>
      <c r="J50" s="2405"/>
      <c r="K50" s="2406"/>
      <c r="N50" s="747"/>
    </row>
    <row r="51" spans="1:14" ht="15">
      <c r="A51" s="1812" t="str">
        <f>IF(Langue=0,A4&amp;" (suite)",A4&amp;" (continued)")</f>
        <v>PRÊTS AUX ENTREPRISES (suite)</v>
      </c>
      <c r="B51" s="1813"/>
      <c r="C51" s="1813"/>
      <c r="D51" s="1813"/>
      <c r="E51" s="1813"/>
      <c r="F51" s="1813"/>
      <c r="G51" s="1813"/>
      <c r="H51" s="1813"/>
      <c r="I51" s="1813"/>
      <c r="J51" s="1813"/>
      <c r="K51" s="1814"/>
      <c r="N51" s="747"/>
    </row>
    <row r="52" spans="1:14" ht="22.5" customHeight="1">
      <c r="A52" s="2188" t="str">
        <f>A5</f>
        <v>au </v>
      </c>
      <c r="B52" s="2189"/>
      <c r="C52" s="2189"/>
      <c r="D52" s="2189"/>
      <c r="E52" s="2189"/>
      <c r="F52" s="2189"/>
      <c r="G52" s="2189"/>
      <c r="H52" s="2189"/>
      <c r="I52" s="2189"/>
      <c r="J52" s="2189"/>
      <c r="K52" s="2190"/>
      <c r="N52" s="747"/>
    </row>
    <row r="53" spans="1:14" ht="15">
      <c r="A53" s="2379" t="str">
        <f>A6</f>
        <v>(000$)</v>
      </c>
      <c r="B53" s="2380"/>
      <c r="C53" s="2380"/>
      <c r="D53" s="2380"/>
      <c r="E53" s="2380"/>
      <c r="F53" s="2380"/>
      <c r="G53" s="2380"/>
      <c r="H53" s="2380"/>
      <c r="I53" s="2380"/>
      <c r="J53" s="2380"/>
      <c r="K53" s="2381"/>
      <c r="N53" s="747"/>
    </row>
    <row r="54" spans="1:14" ht="11.25" customHeight="1">
      <c r="A54" s="1836"/>
      <c r="B54" s="1837"/>
      <c r="C54" s="1837"/>
      <c r="D54" s="1837"/>
      <c r="E54" s="1837"/>
      <c r="F54" s="1837"/>
      <c r="G54" s="1837"/>
      <c r="H54" s="1837"/>
      <c r="I54" s="1837"/>
      <c r="J54" s="1837"/>
      <c r="K54" s="1838"/>
      <c r="N54" s="747"/>
    </row>
    <row r="55" spans="1:24" ht="15">
      <c r="A55" s="2385" t="str">
        <f>A8</f>
        <v>SECTEUR</v>
      </c>
      <c r="B55" s="2386"/>
      <c r="C55" s="2386"/>
      <c r="D55" s="2387"/>
      <c r="E55" s="2372" t="str">
        <f>E8</f>
        <v>Solde net au bilan</v>
      </c>
      <c r="F55" s="2369" t="str">
        <f>F8</f>
        <v>Prêts en retard</v>
      </c>
      <c r="G55" s="2370"/>
      <c r="H55" s="2370"/>
      <c r="I55" s="2370"/>
      <c r="J55" s="2371"/>
      <c r="K55" s="2372" t="s">
        <v>153</v>
      </c>
      <c r="L55" s="8"/>
      <c r="N55" s="747"/>
      <c r="O55" s="8"/>
      <c r="P55" s="8"/>
      <c r="Q55" s="8"/>
      <c r="R55" s="8"/>
      <c r="S55" s="8"/>
      <c r="T55" s="8"/>
      <c r="U55" s="8"/>
      <c r="V55" s="8"/>
      <c r="W55" s="8"/>
      <c r="X55" s="8"/>
    </row>
    <row r="56" spans="1:24" ht="37.5" customHeight="1">
      <c r="A56" s="2388"/>
      <c r="B56" s="2389"/>
      <c r="C56" s="2389"/>
      <c r="D56" s="2390"/>
      <c r="E56" s="2373"/>
      <c r="F56" s="1442" t="str">
        <f>F9</f>
        <v>1 à 29 jours</v>
      </c>
      <c r="G56" s="1442" t="str">
        <f>G9</f>
        <v>30 à 59 jours</v>
      </c>
      <c r="H56" s="1442" t="str">
        <f>H9</f>
        <v>60 à 89 jours</v>
      </c>
      <c r="I56" s="1442" t="str">
        <f>I9</f>
        <v>90 jours et plus</v>
      </c>
      <c r="J56" s="1442" t="s">
        <v>53</v>
      </c>
      <c r="K56" s="2373"/>
      <c r="L56" s="8"/>
      <c r="N56" s="747"/>
      <c r="O56" s="8"/>
      <c r="P56" s="8"/>
      <c r="Q56" s="8"/>
      <c r="R56" s="8"/>
      <c r="S56" s="8"/>
      <c r="T56" s="8"/>
      <c r="U56" s="8"/>
      <c r="V56" s="8"/>
      <c r="W56" s="8"/>
      <c r="X56" s="8"/>
    </row>
    <row r="57" spans="1:24" ht="15">
      <c r="A57" s="2407"/>
      <c r="B57" s="2408"/>
      <c r="C57" s="2408"/>
      <c r="D57" s="2409"/>
      <c r="E57" s="268" t="s">
        <v>376</v>
      </c>
      <c r="F57" s="268" t="s">
        <v>378</v>
      </c>
      <c r="G57" s="268" t="s">
        <v>379</v>
      </c>
      <c r="H57" s="268" t="s">
        <v>380</v>
      </c>
      <c r="I57" s="268" t="s">
        <v>381</v>
      </c>
      <c r="J57" s="269" t="s">
        <v>382</v>
      </c>
      <c r="K57" s="268" t="s">
        <v>383</v>
      </c>
      <c r="L57" s="8"/>
      <c r="N57" s="747"/>
      <c r="O57" s="8"/>
      <c r="P57" s="8"/>
      <c r="Q57" s="8"/>
      <c r="R57" s="8"/>
      <c r="S57" s="8"/>
      <c r="T57" s="8"/>
      <c r="U57" s="8"/>
      <c r="V57" s="8"/>
      <c r="W57" s="8"/>
      <c r="X57" s="8"/>
    </row>
    <row r="58" spans="1:24" s="170" customFormat="1" ht="30" customHeight="1">
      <c r="A58" s="2362" t="str">
        <f>IF(Langue=0,M58,N58)</f>
        <v>Transport/Entreposage</v>
      </c>
      <c r="B58" s="2363"/>
      <c r="C58" s="2363"/>
      <c r="D58" s="2363"/>
      <c r="E58" s="2363"/>
      <c r="F58" s="2363"/>
      <c r="G58" s="2363"/>
      <c r="H58" s="2363"/>
      <c r="I58" s="2363"/>
      <c r="J58" s="2363"/>
      <c r="K58" s="2364"/>
      <c r="L58" s="9"/>
      <c r="M58" s="729" t="s">
        <v>723</v>
      </c>
      <c r="N58" s="747" t="s">
        <v>1682</v>
      </c>
      <c r="P58" s="9"/>
      <c r="Q58" s="9"/>
      <c r="R58" s="9"/>
      <c r="S58" s="9"/>
      <c r="T58" s="9"/>
      <c r="U58" s="9"/>
      <c r="V58" s="9"/>
      <c r="W58" s="9"/>
      <c r="X58" s="9"/>
    </row>
    <row r="59" spans="1:24" ht="15" customHeight="1">
      <c r="A59" s="1432"/>
      <c r="B59" s="2360" t="str">
        <f>IF(Langue=0,M59,N59)</f>
        <v>Transport par pipelines</v>
      </c>
      <c r="C59" s="2361"/>
      <c r="D59" s="679" t="s">
        <v>611</v>
      </c>
      <c r="E59" s="1520"/>
      <c r="F59" s="1520"/>
      <c r="G59" s="1520"/>
      <c r="H59" s="1520"/>
      <c r="I59" s="1520"/>
      <c r="J59" s="1521">
        <f t="shared" si="7" ref="J59:J66">SUM(F59:I59)</f>
        <v>0</v>
      </c>
      <c r="K59" s="1531"/>
      <c r="L59" s="8"/>
      <c r="M59" s="729" t="s">
        <v>425</v>
      </c>
      <c r="N59" s="747" t="s">
        <v>1474</v>
      </c>
      <c r="O59" s="8"/>
      <c r="P59" s="8"/>
      <c r="Q59" s="8"/>
      <c r="R59" s="8"/>
      <c r="S59" s="8"/>
      <c r="T59" s="8"/>
      <c r="U59" s="8"/>
      <c r="V59" s="8"/>
      <c r="W59" s="8"/>
      <c r="X59" s="8"/>
    </row>
    <row r="60" spans="1:24" ht="15" customHeight="1">
      <c r="A60" s="1432"/>
      <c r="B60" s="2360" t="str">
        <f>IF(Langue=0,M60,N60)</f>
        <v>Transport par camion</v>
      </c>
      <c r="C60" s="2361"/>
      <c r="D60" s="679" t="s">
        <v>870</v>
      </c>
      <c r="E60" s="1520"/>
      <c r="F60" s="1520"/>
      <c r="G60" s="1520"/>
      <c r="H60" s="1520"/>
      <c r="I60" s="1520"/>
      <c r="J60" s="1521">
        <f t="shared" si="7"/>
        <v>0</v>
      </c>
      <c r="K60" s="1533"/>
      <c r="L60" s="8"/>
      <c r="M60" s="729" t="s">
        <v>427</v>
      </c>
      <c r="N60" s="747" t="s">
        <v>1475</v>
      </c>
      <c r="O60" s="8"/>
      <c r="P60" s="8"/>
      <c r="Q60" s="8"/>
      <c r="R60" s="8"/>
      <c r="S60" s="8"/>
      <c r="T60" s="8"/>
      <c r="U60" s="8"/>
      <c r="V60" s="8"/>
      <c r="W60" s="8"/>
      <c r="X60" s="8"/>
    </row>
    <row r="61" spans="1:24" s="170" customFormat="1" ht="30" customHeight="1">
      <c r="A61" s="582"/>
      <c r="B61" s="2358" t="str">
        <f>IF(Langue=0,M61,N61)</f>
        <v>Transport en commun et transport terrestre de voyageurs</v>
      </c>
      <c r="C61" s="2359"/>
      <c r="D61" s="679" t="s">
        <v>871</v>
      </c>
      <c r="E61" s="1520"/>
      <c r="F61" s="1520"/>
      <c r="G61" s="1520"/>
      <c r="H61" s="1520"/>
      <c r="I61" s="1520"/>
      <c r="J61" s="1521">
        <f t="shared" si="7"/>
        <v>0</v>
      </c>
      <c r="K61" s="1529"/>
      <c r="L61" s="9"/>
      <c r="M61" s="729" t="s">
        <v>447</v>
      </c>
      <c r="N61" s="747" t="s">
        <v>1476</v>
      </c>
      <c r="O61" s="9"/>
      <c r="P61" s="9"/>
      <c r="Q61" s="9"/>
      <c r="R61" s="9"/>
      <c r="S61" s="9"/>
      <c r="T61" s="9"/>
      <c r="U61" s="9"/>
      <c r="V61" s="9"/>
      <c r="W61" s="9"/>
      <c r="X61" s="9"/>
    </row>
    <row r="62" spans="1:24" s="170" customFormat="1" ht="15" customHeight="1">
      <c r="A62" s="582"/>
      <c r="B62" s="2360" t="str">
        <f>IF(Langue=0,M62,N62)</f>
        <v>Entreposage</v>
      </c>
      <c r="C62" s="2361"/>
      <c r="D62" s="679" t="s">
        <v>872</v>
      </c>
      <c r="E62" s="1520"/>
      <c r="F62" s="1520"/>
      <c r="G62" s="1520"/>
      <c r="H62" s="1520"/>
      <c r="I62" s="1520"/>
      <c r="J62" s="1521">
        <f t="shared" si="7"/>
        <v>0</v>
      </c>
      <c r="K62" s="1528"/>
      <c r="L62" s="9"/>
      <c r="M62" s="729" t="s">
        <v>428</v>
      </c>
      <c r="N62" s="747" t="s">
        <v>1477</v>
      </c>
      <c r="O62" s="9"/>
      <c r="P62" s="9"/>
      <c r="Q62" s="9"/>
      <c r="R62" s="9"/>
      <c r="S62" s="9"/>
      <c r="T62" s="9"/>
      <c r="U62" s="9"/>
      <c r="V62" s="9"/>
      <c r="W62" s="9"/>
      <c r="X62" s="9"/>
    </row>
    <row r="63" spans="1:24" s="170" customFormat="1" ht="15" customHeight="1">
      <c r="A63" s="582"/>
      <c r="B63" s="2360" t="str">
        <f>IF(Langue=0,M63,N63)</f>
        <v>Autres transport et entreposage</v>
      </c>
      <c r="C63" s="2361"/>
      <c r="D63" s="679" t="s">
        <v>873</v>
      </c>
      <c r="E63" s="1520"/>
      <c r="F63" s="1520"/>
      <c r="G63" s="1520"/>
      <c r="H63" s="1520"/>
      <c r="I63" s="1520"/>
      <c r="J63" s="1521">
        <f t="shared" si="7"/>
        <v>0</v>
      </c>
      <c r="K63" s="1528"/>
      <c r="L63" s="9"/>
      <c r="M63" s="729" t="s">
        <v>429</v>
      </c>
      <c r="N63" s="747" t="s">
        <v>1478</v>
      </c>
      <c r="O63" s="9"/>
      <c r="P63" s="9"/>
      <c r="Q63" s="9"/>
      <c r="R63" s="9"/>
      <c r="S63" s="9"/>
      <c r="T63" s="9"/>
      <c r="U63" s="9"/>
      <c r="V63" s="9"/>
      <c r="W63" s="9"/>
      <c r="X63" s="9"/>
    </row>
    <row r="64" spans="1:24" s="170" customFormat="1" ht="22.5" customHeight="1">
      <c r="A64" s="582"/>
      <c r="B64" s="2367"/>
      <c r="C64" s="2368"/>
      <c r="D64" s="679" t="s">
        <v>874</v>
      </c>
      <c r="E64" s="1539">
        <f t="shared" si="8" ref="E64:J64">SUM(E59:E63)</f>
        <v>0</v>
      </c>
      <c r="F64" s="1539">
        <f t="shared" si="8"/>
        <v>0</v>
      </c>
      <c r="G64" s="1539">
        <f t="shared" si="8"/>
        <v>0</v>
      </c>
      <c r="H64" s="1539">
        <f t="shared" si="8"/>
        <v>0</v>
      </c>
      <c r="I64" s="1539">
        <f t="shared" si="8"/>
        <v>0</v>
      </c>
      <c r="J64" s="1539">
        <f t="shared" si="8"/>
        <v>0</v>
      </c>
      <c r="K64" s="1540"/>
      <c r="L64" s="9"/>
      <c r="M64" s="729"/>
      <c r="N64" s="747"/>
      <c r="O64" s="9"/>
      <c r="P64" s="9"/>
      <c r="Q64" s="9"/>
      <c r="R64" s="9"/>
      <c r="S64" s="9"/>
      <c r="T64" s="9"/>
      <c r="U64" s="9"/>
      <c r="V64" s="9"/>
      <c r="W64" s="9"/>
      <c r="X64" s="9"/>
    </row>
    <row r="65" spans="1:24" s="170" customFormat="1" ht="30" customHeight="1">
      <c r="A65" s="2352" t="str">
        <f>IF(Langue=0,M65,N65)</f>
        <v>Industrie de l'information et industrie culturelle</v>
      </c>
      <c r="B65" s="2353"/>
      <c r="C65" s="2354"/>
      <c r="D65" s="679" t="s">
        <v>612</v>
      </c>
      <c r="E65" s="1520"/>
      <c r="F65" s="1520"/>
      <c r="G65" s="1520"/>
      <c r="H65" s="1520"/>
      <c r="I65" s="1520"/>
      <c r="J65" s="1539">
        <f t="shared" si="7"/>
        <v>0</v>
      </c>
      <c r="K65" s="1540"/>
      <c r="L65" s="9"/>
      <c r="M65" s="729" t="s">
        <v>448</v>
      </c>
      <c r="N65" s="747" t="s">
        <v>1479</v>
      </c>
      <c r="O65" s="9"/>
      <c r="P65" s="9"/>
      <c r="Q65" s="9"/>
      <c r="R65" s="9"/>
      <c r="S65" s="9"/>
      <c r="T65" s="9"/>
      <c r="U65" s="9"/>
      <c r="V65" s="9"/>
      <c r="W65" s="9"/>
      <c r="X65" s="9"/>
    </row>
    <row r="66" spans="1:24" ht="15" customHeight="1">
      <c r="A66" s="2355" t="str">
        <f>IF(Langue=0,M66,N66)</f>
        <v>Services publics</v>
      </c>
      <c r="B66" s="2356"/>
      <c r="C66" s="2357"/>
      <c r="D66" s="679" t="s">
        <v>613</v>
      </c>
      <c r="E66" s="1520"/>
      <c r="F66" s="1520"/>
      <c r="G66" s="1520"/>
      <c r="H66" s="1520"/>
      <c r="I66" s="1520"/>
      <c r="J66" s="1539">
        <f t="shared" si="7"/>
        <v>0</v>
      </c>
      <c r="K66" s="1540"/>
      <c r="L66" s="8"/>
      <c r="M66" s="729" t="s">
        <v>449</v>
      </c>
      <c r="N66" s="747" t="s">
        <v>1480</v>
      </c>
      <c r="O66" s="8"/>
      <c r="P66" s="8"/>
      <c r="Q66" s="8"/>
      <c r="R66" s="8"/>
      <c r="S66" s="8"/>
      <c r="T66" s="8"/>
      <c r="U66" s="8"/>
      <c r="V66" s="8"/>
      <c r="W66" s="8"/>
      <c r="X66" s="8"/>
    </row>
    <row r="67" spans="1:24" ht="15" customHeight="1">
      <c r="A67" s="2355" t="str">
        <f>IF(Langue=0,M67,N67)</f>
        <v>Commerce de gros</v>
      </c>
      <c r="B67" s="2356"/>
      <c r="C67" s="2357"/>
      <c r="D67" s="679" t="s">
        <v>660</v>
      </c>
      <c r="E67" s="1534"/>
      <c r="F67" s="1534"/>
      <c r="G67" s="1534"/>
      <c r="H67" s="1534"/>
      <c r="I67" s="1534"/>
      <c r="J67" s="1530">
        <f>SUM(F67:I67)</f>
        <v>0</v>
      </c>
      <c r="K67" s="1526"/>
      <c r="L67" s="8"/>
      <c r="M67" s="729" t="s">
        <v>426</v>
      </c>
      <c r="N67" s="747" t="s">
        <v>1482</v>
      </c>
      <c r="O67" s="8"/>
      <c r="P67" s="8"/>
      <c r="Q67" s="8"/>
      <c r="R67" s="8"/>
      <c r="S67" s="8"/>
      <c r="T67" s="8"/>
      <c r="U67" s="8"/>
      <c r="V67" s="8"/>
      <c r="W67" s="8"/>
      <c r="X67" s="8"/>
    </row>
    <row r="68" spans="1:24" s="170" customFormat="1" ht="30" customHeight="1">
      <c r="A68" s="2362" t="str">
        <f>IF(Langue=0,M68,N68)</f>
        <v>Commerce de détail</v>
      </c>
      <c r="B68" s="2363"/>
      <c r="C68" s="2363"/>
      <c r="D68" s="2363"/>
      <c r="E68" s="2365"/>
      <c r="F68" s="2365"/>
      <c r="G68" s="2365"/>
      <c r="H68" s="2365"/>
      <c r="I68" s="2365"/>
      <c r="J68" s="2365"/>
      <c r="K68" s="2366"/>
      <c r="L68" s="9"/>
      <c r="M68" s="729" t="s">
        <v>724</v>
      </c>
      <c r="N68" s="747" t="s">
        <v>1481</v>
      </c>
      <c r="O68" s="9"/>
      <c r="P68" s="9"/>
      <c r="Q68" s="9"/>
      <c r="R68" s="9"/>
      <c r="S68" s="9"/>
      <c r="T68" s="9"/>
      <c r="U68" s="9"/>
      <c r="V68" s="9"/>
      <c r="W68" s="9"/>
      <c r="X68" s="9"/>
    </row>
    <row r="69" spans="1:24" ht="15" customHeight="1">
      <c r="A69" s="1432"/>
      <c r="B69" s="2358" t="str">
        <f>IF(Langue=0,M69,N69)</f>
        <v>Magasins d'alimentation</v>
      </c>
      <c r="C69" s="2359"/>
      <c r="D69" s="679" t="s">
        <v>647</v>
      </c>
      <c r="E69" s="1520"/>
      <c r="F69" s="1520"/>
      <c r="G69" s="1520"/>
      <c r="H69" s="1520"/>
      <c r="I69" s="1520"/>
      <c r="J69" s="1521">
        <f>SUM(F69:I69)</f>
        <v>0</v>
      </c>
      <c r="K69" s="1531"/>
      <c r="L69" s="8"/>
      <c r="M69" s="729" t="s">
        <v>450</v>
      </c>
      <c r="N69" s="747" t="s">
        <v>1483</v>
      </c>
      <c r="O69" s="8"/>
      <c r="P69" s="8"/>
      <c r="Q69" s="8"/>
      <c r="R69" s="8"/>
      <c r="S69" s="8"/>
      <c r="T69" s="8"/>
      <c r="U69" s="8"/>
      <c r="V69" s="8"/>
      <c r="W69" s="8"/>
      <c r="X69" s="8"/>
    </row>
    <row r="70" spans="1:24" s="170" customFormat="1" ht="30" customHeight="1">
      <c r="A70" s="582"/>
      <c r="B70" s="2358" t="str">
        <f>IF(Langue=0,M70,N70)</f>
        <v>Magasin de produits de santé et de soins personnels</v>
      </c>
      <c r="C70" s="2359"/>
      <c r="D70" s="679" t="s">
        <v>875</v>
      </c>
      <c r="E70" s="1520"/>
      <c r="F70" s="1520"/>
      <c r="G70" s="1520"/>
      <c r="H70" s="1520"/>
      <c r="I70" s="1520"/>
      <c r="J70" s="1521">
        <f>SUM(F70:I70)</f>
        <v>0</v>
      </c>
      <c r="K70" s="1529"/>
      <c r="L70" s="9"/>
      <c r="M70" s="729" t="s">
        <v>451</v>
      </c>
      <c r="N70" s="747" t="s">
        <v>1484</v>
      </c>
      <c r="O70" s="9"/>
      <c r="P70" s="9"/>
      <c r="Q70" s="9"/>
      <c r="R70" s="9"/>
      <c r="S70" s="9"/>
      <c r="T70" s="9"/>
      <c r="U70" s="9"/>
      <c r="V70" s="9"/>
      <c r="W70" s="9"/>
      <c r="X70" s="9"/>
    </row>
    <row r="71" spans="1:24" s="170" customFormat="1" ht="30" customHeight="1">
      <c r="A71" s="582"/>
      <c r="B71" s="2358" t="str">
        <f>IF(Langue=0,M71,N71)</f>
        <v>Concessionnaires de véhicules et de pièces automobiles</v>
      </c>
      <c r="C71" s="2359"/>
      <c r="D71" s="679" t="s">
        <v>876</v>
      </c>
      <c r="E71" s="1520"/>
      <c r="F71" s="1520"/>
      <c r="G71" s="1520"/>
      <c r="H71" s="1520"/>
      <c r="I71" s="1520"/>
      <c r="J71" s="1521">
        <f>SUM(F71:I71)</f>
        <v>0</v>
      </c>
      <c r="K71" s="1529"/>
      <c r="L71" s="9"/>
      <c r="M71" s="729" t="s">
        <v>941</v>
      </c>
      <c r="N71" s="747" t="s">
        <v>1485</v>
      </c>
      <c r="O71" s="9"/>
      <c r="P71" s="9"/>
      <c r="Q71" s="9"/>
      <c r="R71" s="9"/>
      <c r="S71" s="9"/>
      <c r="T71" s="9"/>
      <c r="U71" s="9"/>
      <c r="V71" s="9"/>
      <c r="W71" s="9"/>
      <c r="X71" s="9"/>
    </row>
    <row r="72" spans="1:24" s="170" customFormat="1" ht="30" customHeight="1">
      <c r="A72" s="582"/>
      <c r="B72" s="2358" t="str">
        <f>IF(Langue=0,M72,N72)</f>
        <v>Marchands de matériaux de construction, de matériel et fournitures de jardinage</v>
      </c>
      <c r="C72" s="2359"/>
      <c r="D72" s="679" t="s">
        <v>877</v>
      </c>
      <c r="E72" s="1520"/>
      <c r="F72" s="1520"/>
      <c r="G72" s="1520"/>
      <c r="H72" s="1520"/>
      <c r="I72" s="1520"/>
      <c r="J72" s="1521">
        <f>SUM(F72:I72)</f>
        <v>0</v>
      </c>
      <c r="K72" s="1529"/>
      <c r="L72" s="9"/>
      <c r="M72" s="729" t="s">
        <v>453</v>
      </c>
      <c r="N72" s="1541" t="s">
        <v>1486</v>
      </c>
      <c r="O72" s="9"/>
      <c r="P72" s="9"/>
      <c r="Q72" s="9"/>
      <c r="R72" s="9"/>
      <c r="S72" s="9"/>
      <c r="T72" s="9"/>
      <c r="U72" s="9"/>
      <c r="V72" s="9"/>
      <c r="W72" s="9"/>
      <c r="X72" s="9"/>
    </row>
    <row r="73" spans="1:24" s="170" customFormat="1" ht="15" customHeight="1">
      <c r="A73" s="582"/>
      <c r="B73" s="2358" t="str">
        <f>IF(Langue=0,M73,N73)</f>
        <v>Autres commerces de détail</v>
      </c>
      <c r="C73" s="2359"/>
      <c r="D73" s="679" t="s">
        <v>878</v>
      </c>
      <c r="E73" s="1520"/>
      <c r="F73" s="1520"/>
      <c r="G73" s="1520"/>
      <c r="H73" s="1520"/>
      <c r="I73" s="1520"/>
      <c r="J73" s="1521">
        <f>SUM(F73:I73)</f>
        <v>0</v>
      </c>
      <c r="K73" s="1528"/>
      <c r="L73" s="9"/>
      <c r="M73" s="729" t="s">
        <v>452</v>
      </c>
      <c r="N73" s="747" t="s">
        <v>1683</v>
      </c>
      <c r="O73" s="9"/>
      <c r="P73" s="9"/>
      <c r="Q73" s="9"/>
      <c r="R73" s="9"/>
      <c r="S73" s="9"/>
      <c r="T73" s="9"/>
      <c r="U73" s="9"/>
      <c r="V73" s="9"/>
      <c r="W73" s="9"/>
      <c r="X73" s="9"/>
    </row>
    <row r="74" spans="1:24" ht="22.5" customHeight="1">
      <c r="A74" s="752"/>
      <c r="B74" s="1441"/>
      <c r="D74" s="679" t="s">
        <v>879</v>
      </c>
      <c r="E74" s="1530">
        <f t="shared" si="9" ref="E74:J74">SUM(E69:E73)</f>
        <v>0</v>
      </c>
      <c r="F74" s="1530">
        <f t="shared" si="9"/>
        <v>0</v>
      </c>
      <c r="G74" s="1530">
        <f t="shared" si="9"/>
        <v>0</v>
      </c>
      <c r="H74" s="1530">
        <f t="shared" si="9"/>
        <v>0</v>
      </c>
      <c r="I74" s="1530">
        <f t="shared" si="9"/>
        <v>0</v>
      </c>
      <c r="J74" s="1530">
        <f t="shared" si="9"/>
        <v>0</v>
      </c>
      <c r="K74" s="1526"/>
      <c r="L74" s="8"/>
      <c r="N74" s="747"/>
      <c r="O74" s="8"/>
      <c r="P74" s="8"/>
      <c r="Q74" s="8"/>
      <c r="R74" s="8"/>
      <c r="S74" s="8"/>
      <c r="T74" s="8"/>
      <c r="U74" s="8"/>
      <c r="V74" s="8"/>
      <c r="W74" s="8"/>
      <c r="X74" s="8"/>
    </row>
    <row r="75" spans="1:24" s="170" customFormat="1" ht="30" customHeight="1">
      <c r="A75" s="2362" t="str">
        <f>IF(Langue=0,M75,N75)</f>
        <v>Services d'hébergement et de restauration</v>
      </c>
      <c r="B75" s="2363"/>
      <c r="C75" s="2363"/>
      <c r="D75" s="2363"/>
      <c r="E75" s="2365"/>
      <c r="F75" s="2365"/>
      <c r="G75" s="2365"/>
      <c r="H75" s="2365"/>
      <c r="I75" s="2365"/>
      <c r="J75" s="2365"/>
      <c r="K75" s="2366"/>
      <c r="L75" s="9"/>
      <c r="M75" s="729" t="s">
        <v>725</v>
      </c>
      <c r="N75" s="747" t="s">
        <v>1488</v>
      </c>
      <c r="O75" s="9"/>
      <c r="P75" s="9"/>
      <c r="Q75" s="9"/>
      <c r="R75" s="9"/>
      <c r="S75" s="9"/>
      <c r="T75" s="9"/>
      <c r="U75" s="9"/>
      <c r="V75" s="9"/>
      <c r="W75" s="9"/>
      <c r="X75" s="9"/>
    </row>
    <row r="76" spans="1:24" ht="15" customHeight="1">
      <c r="A76" s="1432"/>
      <c r="B76" s="2360" t="str">
        <f>IF(Langue=0,M76,N76)</f>
        <v>Services d'hébergement</v>
      </c>
      <c r="C76" s="2361"/>
      <c r="D76" s="679" t="s">
        <v>648</v>
      </c>
      <c r="E76" s="1520"/>
      <c r="F76" s="1520"/>
      <c r="G76" s="1520"/>
      <c r="H76" s="1520"/>
      <c r="I76" s="1520"/>
      <c r="J76" s="1521">
        <f t="shared" si="10" ref="J76:J82">SUM(F76:I76)</f>
        <v>0</v>
      </c>
      <c r="K76" s="1531"/>
      <c r="L76" s="8"/>
      <c r="M76" s="729" t="s">
        <v>454</v>
      </c>
      <c r="N76" s="747" t="s">
        <v>1489</v>
      </c>
      <c r="O76" s="8"/>
      <c r="P76" s="8"/>
      <c r="Q76" s="8"/>
      <c r="R76" s="8"/>
      <c r="S76" s="8"/>
      <c r="T76" s="8"/>
      <c r="U76" s="8"/>
      <c r="V76" s="8"/>
      <c r="W76" s="8"/>
      <c r="X76" s="8"/>
    </row>
    <row r="77" spans="1:24" s="170" customFormat="1" ht="30" customHeight="1">
      <c r="A77" s="582"/>
      <c r="B77" s="2358" t="str">
        <f>IF(Langue=0,M77,N77)</f>
        <v>Services de restauration et de débits de boisson</v>
      </c>
      <c r="C77" s="2359"/>
      <c r="D77" s="679" t="s">
        <v>880</v>
      </c>
      <c r="E77" s="1520"/>
      <c r="F77" s="1520"/>
      <c r="G77" s="1520"/>
      <c r="H77" s="1520"/>
      <c r="I77" s="1520"/>
      <c r="J77" s="1521">
        <f t="shared" si="10"/>
        <v>0</v>
      </c>
      <c r="K77" s="1529"/>
      <c r="L77" s="9"/>
      <c r="M77" s="729" t="s">
        <v>455</v>
      </c>
      <c r="N77" s="747" t="s">
        <v>1490</v>
      </c>
      <c r="O77" s="9"/>
      <c r="P77" s="9"/>
      <c r="Q77" s="9"/>
      <c r="R77" s="9"/>
      <c r="S77" s="9"/>
      <c r="T77" s="9"/>
      <c r="U77" s="9"/>
      <c r="V77" s="9"/>
      <c r="W77" s="9"/>
      <c r="X77" s="9"/>
    </row>
    <row r="78" spans="1:24" s="170" customFormat="1" ht="22.5" customHeight="1">
      <c r="A78" s="172"/>
      <c r="B78" s="1441"/>
      <c r="C78" s="1542"/>
      <c r="D78" s="679" t="s">
        <v>881</v>
      </c>
      <c r="E78" s="1539">
        <f t="shared" si="11" ref="E78:J78">SUM(E76:E77)</f>
        <v>0</v>
      </c>
      <c r="F78" s="1539">
        <f t="shared" si="11"/>
        <v>0</v>
      </c>
      <c r="G78" s="1539">
        <f t="shared" si="11"/>
        <v>0</v>
      </c>
      <c r="H78" s="1539">
        <f t="shared" si="11"/>
        <v>0</v>
      </c>
      <c r="I78" s="1539">
        <f t="shared" si="11"/>
        <v>0</v>
      </c>
      <c r="J78" s="1539">
        <f t="shared" si="11"/>
        <v>0</v>
      </c>
      <c r="K78" s="1540"/>
      <c r="L78" s="9"/>
      <c r="M78" s="729"/>
      <c r="N78" s="747"/>
      <c r="O78" s="9"/>
      <c r="P78" s="9"/>
      <c r="Q78" s="9"/>
      <c r="R78" s="9"/>
      <c r="S78" s="9"/>
      <c r="T78" s="9"/>
      <c r="U78" s="9"/>
      <c r="V78" s="9"/>
      <c r="W78" s="9"/>
      <c r="X78" s="9"/>
    </row>
    <row r="79" spans="1:24" s="170" customFormat="1" ht="30" customHeight="1">
      <c r="A79" s="2349" t="str">
        <f>IF(Langue=0,M79,N79)</f>
        <v>Services professionnels, scientifiques et techniques</v>
      </c>
      <c r="B79" s="2350"/>
      <c r="C79" s="2351"/>
      <c r="D79" s="679" t="s">
        <v>649</v>
      </c>
      <c r="E79" s="1520"/>
      <c r="F79" s="1520"/>
      <c r="G79" s="1520"/>
      <c r="H79" s="1520"/>
      <c r="I79" s="1520"/>
      <c r="J79" s="1539">
        <f t="shared" si="10"/>
        <v>0</v>
      </c>
      <c r="K79" s="1540"/>
      <c r="L79" s="9"/>
      <c r="M79" s="729" t="s">
        <v>456</v>
      </c>
      <c r="N79" s="747" t="s">
        <v>1487</v>
      </c>
      <c r="O79" s="9"/>
      <c r="P79" s="9"/>
      <c r="Q79" s="9"/>
      <c r="R79" s="9"/>
      <c r="S79" s="9"/>
      <c r="T79" s="9"/>
      <c r="U79" s="9"/>
      <c r="V79" s="9"/>
      <c r="W79" s="9"/>
      <c r="X79" s="9"/>
    </row>
    <row r="80" spans="1:24" s="170" customFormat="1" ht="15" customHeight="1">
      <c r="A80" s="2349" t="str">
        <f>IF(Langue=0,M80,N80)</f>
        <v>Gestion de société et d'entreprises</v>
      </c>
      <c r="B80" s="2350"/>
      <c r="C80" s="2351"/>
      <c r="D80" s="679" t="s">
        <v>650</v>
      </c>
      <c r="E80" s="1520"/>
      <c r="F80" s="1520"/>
      <c r="G80" s="1520"/>
      <c r="H80" s="1520"/>
      <c r="I80" s="1520"/>
      <c r="J80" s="1539">
        <f t="shared" si="10"/>
        <v>0</v>
      </c>
      <c r="K80" s="1540"/>
      <c r="L80" s="9"/>
      <c r="M80" s="729" t="s">
        <v>457</v>
      </c>
      <c r="N80" s="747" t="s">
        <v>1491</v>
      </c>
      <c r="O80" s="9"/>
      <c r="P80" s="9"/>
      <c r="Q80" s="9"/>
      <c r="R80" s="9"/>
      <c r="S80" s="9"/>
      <c r="T80" s="9"/>
      <c r="U80" s="9"/>
      <c r="V80" s="9"/>
      <c r="W80" s="9"/>
      <c r="X80" s="9"/>
    </row>
    <row r="81" spans="1:24" s="170" customFormat="1" ht="30" customHeight="1">
      <c r="A81" s="2349" t="str">
        <f>IF(Langue=0,M81,N81)</f>
        <v>Services administratifs, de soutien, de gestion des déchets et d'assainissement</v>
      </c>
      <c r="B81" s="2350"/>
      <c r="C81" s="2351"/>
      <c r="D81" s="679" t="s">
        <v>661</v>
      </c>
      <c r="E81" s="1520"/>
      <c r="F81" s="1520"/>
      <c r="G81" s="1520"/>
      <c r="H81" s="1520"/>
      <c r="I81" s="1520"/>
      <c r="J81" s="1539">
        <f t="shared" si="10"/>
        <v>0</v>
      </c>
      <c r="K81" s="1540"/>
      <c r="L81" s="9"/>
      <c r="M81" s="729" t="s">
        <v>458</v>
      </c>
      <c r="N81" s="747" t="s">
        <v>1492</v>
      </c>
      <c r="O81" s="9"/>
      <c r="P81" s="9"/>
      <c r="Q81" s="9"/>
      <c r="R81" s="9"/>
      <c r="S81" s="9"/>
      <c r="T81" s="9"/>
      <c r="U81" s="9"/>
      <c r="V81" s="9"/>
      <c r="W81" s="9"/>
      <c r="X81" s="9"/>
    </row>
    <row r="82" spans="1:24" s="170" customFormat="1" ht="15" customHeight="1">
      <c r="A82" s="2349" t="str">
        <f>IF(Langue=0,M82,N82)</f>
        <v>Services d'enseignement</v>
      </c>
      <c r="B82" s="2350"/>
      <c r="C82" s="2351"/>
      <c r="D82" s="679" t="s">
        <v>727</v>
      </c>
      <c r="E82" s="1534"/>
      <c r="F82" s="1534"/>
      <c r="G82" s="1534"/>
      <c r="H82" s="1534"/>
      <c r="I82" s="1534"/>
      <c r="J82" s="1530">
        <f t="shared" si="10"/>
        <v>0</v>
      </c>
      <c r="K82" s="1526"/>
      <c r="L82" s="9"/>
      <c r="M82" s="729" t="s">
        <v>459</v>
      </c>
      <c r="N82" s="747" t="s">
        <v>1493</v>
      </c>
      <c r="O82" s="9"/>
      <c r="P82" s="9"/>
      <c r="Q82" s="9"/>
      <c r="R82" s="9"/>
      <c r="S82" s="9"/>
      <c r="T82" s="9"/>
      <c r="U82" s="9"/>
      <c r="V82" s="9"/>
      <c r="W82" s="9"/>
      <c r="X82" s="9"/>
    </row>
    <row r="83" spans="1:24" s="170" customFormat="1" ht="30" customHeight="1">
      <c r="A83" s="2362" t="str">
        <f>IF(Langue=0,M83,N83)</f>
        <v>Soin de santé et assistance sociale</v>
      </c>
      <c r="B83" s="2363"/>
      <c r="C83" s="2363"/>
      <c r="D83" s="2365"/>
      <c r="E83" s="2365"/>
      <c r="F83" s="2365"/>
      <c r="G83" s="2365"/>
      <c r="H83" s="2365"/>
      <c r="I83" s="2365"/>
      <c r="J83" s="2365"/>
      <c r="K83" s="2394"/>
      <c r="L83" s="9"/>
      <c r="M83" s="729" t="s">
        <v>726</v>
      </c>
      <c r="N83" s="747" t="s">
        <v>1494</v>
      </c>
      <c r="O83" s="9"/>
      <c r="P83" s="9"/>
      <c r="Q83" s="9"/>
      <c r="R83" s="9"/>
      <c r="S83" s="9"/>
      <c r="T83" s="9"/>
      <c r="U83" s="9"/>
      <c r="V83" s="9"/>
      <c r="W83" s="9"/>
      <c r="X83" s="9"/>
    </row>
    <row r="84" spans="1:24" s="170" customFormat="1" ht="30" customHeight="1">
      <c r="A84" s="582"/>
      <c r="B84" s="2358" t="str">
        <f>IF(Langue=0,M84,N84)</f>
        <v>Établissement de soins infirmiers et de soins pour bénéficiaires internes</v>
      </c>
      <c r="C84" s="2359"/>
      <c r="D84" s="679" t="s">
        <v>762</v>
      </c>
      <c r="E84" s="1520"/>
      <c r="F84" s="1520"/>
      <c r="G84" s="1520"/>
      <c r="H84" s="1520"/>
      <c r="I84" s="1520"/>
      <c r="J84" s="1521">
        <f>SUM(F84:I84)</f>
        <v>0</v>
      </c>
      <c r="K84" s="1529"/>
      <c r="L84" s="9"/>
      <c r="M84" s="729" t="s">
        <v>460</v>
      </c>
      <c r="N84" s="747" t="s">
        <v>1495</v>
      </c>
      <c r="O84" s="9"/>
      <c r="P84" s="9"/>
      <c r="Q84" s="9"/>
      <c r="R84" s="9"/>
      <c r="S84" s="9"/>
      <c r="T84" s="9"/>
      <c r="U84" s="9"/>
      <c r="V84" s="9"/>
      <c r="W84" s="9"/>
      <c r="X84" s="9"/>
    </row>
    <row r="85" spans="1:24" s="170" customFormat="1" ht="15" customHeight="1">
      <c r="A85" s="582"/>
      <c r="B85" s="2358" t="str">
        <f>IF(Langue=0,M85,N85)</f>
        <v>Autres soins de santé et assistance sociale</v>
      </c>
      <c r="C85" s="2359"/>
      <c r="D85" s="679" t="s">
        <v>882</v>
      </c>
      <c r="E85" s="1520"/>
      <c r="F85" s="1520"/>
      <c r="G85" s="1520"/>
      <c r="H85" s="1520"/>
      <c r="I85" s="1520"/>
      <c r="J85" s="1521">
        <f>SUM(F85:I85)</f>
        <v>0</v>
      </c>
      <c r="K85" s="1529"/>
      <c r="L85" s="9"/>
      <c r="M85" s="729" t="s">
        <v>461</v>
      </c>
      <c r="N85" s="747" t="s">
        <v>1496</v>
      </c>
      <c r="O85" s="9"/>
      <c r="P85" s="9"/>
      <c r="Q85" s="9"/>
      <c r="R85" s="9"/>
      <c r="S85" s="9"/>
      <c r="T85" s="9"/>
      <c r="U85" s="9"/>
      <c r="V85" s="9"/>
      <c r="W85" s="9"/>
      <c r="X85" s="9"/>
    </row>
    <row r="86" spans="1:24" s="170" customFormat="1" ht="22.5" customHeight="1">
      <c r="A86" s="172"/>
      <c r="B86" s="1441"/>
      <c r="C86" s="1542"/>
      <c r="D86" s="679" t="s">
        <v>883</v>
      </c>
      <c r="E86" s="1539">
        <f t="shared" si="12" ref="E86:J86">SUM(E84:E85)</f>
        <v>0</v>
      </c>
      <c r="F86" s="1539">
        <f t="shared" si="12"/>
        <v>0</v>
      </c>
      <c r="G86" s="1539">
        <f t="shared" si="12"/>
        <v>0</v>
      </c>
      <c r="H86" s="1539">
        <f t="shared" si="12"/>
        <v>0</v>
      </c>
      <c r="I86" s="1539">
        <f t="shared" si="12"/>
        <v>0</v>
      </c>
      <c r="J86" s="1539">
        <f t="shared" si="12"/>
        <v>0</v>
      </c>
      <c r="K86" s="1540"/>
      <c r="L86" s="9"/>
      <c r="M86" s="729"/>
      <c r="N86" s="747"/>
      <c r="O86" s="9"/>
      <c r="P86" s="9"/>
      <c r="Q86" s="9"/>
      <c r="R86" s="9"/>
      <c r="S86" s="9"/>
      <c r="T86" s="9"/>
      <c r="U86" s="9"/>
      <c r="V86" s="9"/>
      <c r="W86" s="9"/>
      <c r="X86" s="9"/>
    </row>
    <row r="87" spans="1:24" s="81" customFormat="1" ht="15" customHeight="1">
      <c r="A87" s="2346" t="str">
        <f>IF(Langue=0,M87,N87)</f>
        <v>Arts, spectacles et loisirs</v>
      </c>
      <c r="B87" s="2347"/>
      <c r="C87" s="2348"/>
      <c r="D87" s="679" t="s">
        <v>763</v>
      </c>
      <c r="E87" s="1520"/>
      <c r="F87" s="1520"/>
      <c r="G87" s="1520"/>
      <c r="H87" s="1520"/>
      <c r="I87" s="1520"/>
      <c r="J87" s="1539">
        <f>SUM(F87:I87)</f>
        <v>0</v>
      </c>
      <c r="K87" s="1540"/>
      <c r="L87" s="56"/>
      <c r="M87" s="729" t="s">
        <v>462</v>
      </c>
      <c r="N87" s="747" t="s">
        <v>1497</v>
      </c>
      <c r="O87" s="56"/>
      <c r="P87" s="56"/>
      <c r="Q87" s="56"/>
      <c r="R87" s="56"/>
      <c r="S87" s="56"/>
      <c r="T87" s="56"/>
      <c r="U87" s="56"/>
      <c r="V87" s="56"/>
      <c r="W87" s="56"/>
      <c r="X87" s="56"/>
    </row>
    <row r="88" spans="1:24" s="170" customFormat="1" ht="30" customHeight="1">
      <c r="A88" s="2349" t="str">
        <f>IF(Langue=0,M88,N88)</f>
        <v>Autres services (sauf les administrations publiques)</v>
      </c>
      <c r="B88" s="2350"/>
      <c r="C88" s="2351"/>
      <c r="D88" s="679" t="s">
        <v>764</v>
      </c>
      <c r="E88" s="1520"/>
      <c r="F88" s="1520"/>
      <c r="G88" s="1520"/>
      <c r="H88" s="1520"/>
      <c r="I88" s="1520"/>
      <c r="J88" s="1539">
        <f>SUM(F88:I88)</f>
        <v>0</v>
      </c>
      <c r="K88" s="1540"/>
      <c r="L88" s="9"/>
      <c r="M88" s="729" t="s">
        <v>463</v>
      </c>
      <c r="N88" s="747" t="s">
        <v>1684</v>
      </c>
      <c r="O88" s="9"/>
      <c r="P88" s="9"/>
      <c r="Q88" s="9"/>
      <c r="R88" s="9"/>
      <c r="S88" s="9"/>
      <c r="T88" s="9"/>
      <c r="U88" s="9"/>
      <c r="V88" s="9"/>
      <c r="W88" s="9"/>
      <c r="X88" s="9"/>
    </row>
    <row r="89" spans="1:24" ht="22.5" customHeight="1">
      <c r="A89" s="2397" t="str">
        <f>IF(Langue=0,M89,N89)</f>
        <v>TOTAL DES PRÊTS AUX ENTREPRISES</v>
      </c>
      <c r="B89" s="2397"/>
      <c r="C89" s="2397"/>
      <c r="D89" s="679" t="s">
        <v>833</v>
      </c>
      <c r="E89" s="1543">
        <f t="shared" si="13" ref="E89:J89">SUM(E15,E20,E30,E41,E64,E65,E66,E67,E74,E79,E80,E81,E82,E87,E88,E86,E78)</f>
        <v>0</v>
      </c>
      <c r="F89" s="1530">
        <f t="shared" si="13"/>
        <v>0</v>
      </c>
      <c r="G89" s="1530">
        <f t="shared" si="13"/>
        <v>0</v>
      </c>
      <c r="H89" s="1530">
        <f t="shared" si="13"/>
        <v>0</v>
      </c>
      <c r="I89" s="1543">
        <f t="shared" si="13"/>
        <v>0</v>
      </c>
      <c r="J89" s="1530">
        <f t="shared" si="13"/>
        <v>0</v>
      </c>
      <c r="K89" s="1544">
        <f>SUM(K15:K41,K64:K88)</f>
        <v>0</v>
      </c>
      <c r="L89" s="8"/>
      <c r="M89" s="729" t="s">
        <v>695</v>
      </c>
      <c r="N89" s="747" t="s">
        <v>1249</v>
      </c>
      <c r="O89" s="8"/>
      <c r="P89" s="8"/>
      <c r="Q89" s="8"/>
      <c r="R89" s="8"/>
      <c r="S89" s="8"/>
      <c r="T89" s="8"/>
      <c r="U89" s="8"/>
      <c r="V89" s="8"/>
      <c r="W89" s="8"/>
      <c r="X89" s="8"/>
    </row>
    <row r="90" spans="1:24" ht="15">
      <c r="A90" s="2398"/>
      <c r="B90" s="2399"/>
      <c r="C90" s="2399"/>
      <c r="D90" s="2399"/>
      <c r="E90" s="2399"/>
      <c r="F90" s="2399"/>
      <c r="G90" s="2399"/>
      <c r="H90" s="2399"/>
      <c r="I90" s="2399"/>
      <c r="J90" s="2399"/>
      <c r="K90" s="2400"/>
      <c r="L90" s="8"/>
      <c r="N90" s="747"/>
      <c r="O90" s="8"/>
      <c r="P90" s="8"/>
      <c r="Q90" s="8"/>
      <c r="R90" s="8"/>
      <c r="S90" s="8"/>
      <c r="T90" s="8"/>
      <c r="U90" s="8"/>
      <c r="V90" s="8"/>
      <c r="W90" s="8"/>
      <c r="X90" s="8"/>
    </row>
    <row r="91" spans="1:14" ht="15">
      <c r="A91" s="2391">
        <f>A47+1</f>
        <v>33</v>
      </c>
      <c r="B91" s="2392"/>
      <c r="C91" s="2392"/>
      <c r="D91" s="2392"/>
      <c r="E91" s="2392"/>
      <c r="F91" s="2392"/>
      <c r="G91" s="2392"/>
      <c r="H91" s="2392"/>
      <c r="I91" s="2392"/>
      <c r="J91" s="2392"/>
      <c r="K91" s="2393"/>
      <c r="N91" s="747"/>
    </row>
    <row r="92" ht="15">
      <c r="N92" s="747"/>
    </row>
    <row r="93" ht="15">
      <c r="N93" s="747"/>
    </row>
    <row r="94" spans="9:14" ht="15">
      <c r="I94" s="1545"/>
      <c r="M94" s="1546" t="s">
        <v>414</v>
      </c>
      <c r="N94" s="1547" t="s">
        <v>1467</v>
      </c>
    </row>
    <row r="95" spans="13:14" ht="15">
      <c r="M95" s="749" t="s">
        <v>415</v>
      </c>
      <c r="N95" s="694" t="s">
        <v>1466</v>
      </c>
    </row>
    <row r="96" spans="13:14" ht="15">
      <c r="M96" s="749" t="s">
        <v>836</v>
      </c>
      <c r="N96" s="694" t="s">
        <v>1656</v>
      </c>
    </row>
    <row r="97" spans="13:14" ht="15">
      <c r="M97" s="749" t="s">
        <v>416</v>
      </c>
      <c r="N97" s="694" t="s">
        <v>1563</v>
      </c>
    </row>
    <row r="98" spans="13:14" ht="15">
      <c r="M98" s="749" t="s">
        <v>417</v>
      </c>
      <c r="N98" s="694" t="s">
        <v>1564</v>
      </c>
    </row>
    <row r="99" spans="13:14" ht="15">
      <c r="M99" s="749" t="s">
        <v>418</v>
      </c>
      <c r="N99" s="694" t="s">
        <v>1565</v>
      </c>
    </row>
    <row r="100" spans="13:14" ht="15">
      <c r="M100" s="744" t="s">
        <v>94</v>
      </c>
      <c r="N100" s="1548" t="s">
        <v>1566</v>
      </c>
    </row>
  </sheetData>
  <sheetProtection algorithmName="SHA-512" hashValue="VAXPoNV4/Tn43ZPQ48YtfQFXYNTEA0UfWbHtyGY9tc6S8/1mg+FU4ct9wz4v5fUe4sqV7GIYNyRNnJ/XsCs71w==" saltValue="IaLRN2U++6bxX9CUAtwvZA==" spinCount="100000" sheet="1" objects="1" scenarios="1"/>
  <mergeCells count="82">
    <mergeCell ref="B70:C70"/>
    <mergeCell ref="B18:C18"/>
    <mergeCell ref="B22:C22"/>
    <mergeCell ref="B23:C23"/>
    <mergeCell ref="B24:C24"/>
    <mergeCell ref="B25:C25"/>
    <mergeCell ref="B26:C26"/>
    <mergeCell ref="B19:C19"/>
    <mergeCell ref="B30:C30"/>
    <mergeCell ref="B20:C20"/>
    <mergeCell ref="B41:C41"/>
    <mergeCell ref="B29:C29"/>
    <mergeCell ref="A54:K54"/>
    <mergeCell ref="A55:D56"/>
    <mergeCell ref="A57:D57"/>
    <mergeCell ref="B59:C59"/>
    <mergeCell ref="A91:K91"/>
    <mergeCell ref="A83:K83"/>
    <mergeCell ref="A21:K21"/>
    <mergeCell ref="B32:K32"/>
    <mergeCell ref="A89:C89"/>
    <mergeCell ref="A90:K90"/>
    <mergeCell ref="B37:K37"/>
    <mergeCell ref="A48:K48"/>
    <mergeCell ref="A49:K49"/>
    <mergeCell ref="A50:K50"/>
    <mergeCell ref="A42:K43"/>
    <mergeCell ref="A44:K46"/>
    <mergeCell ref="A47:K47"/>
    <mergeCell ref="B28:C28"/>
    <mergeCell ref="B27:C27"/>
    <mergeCell ref="A75:K75"/>
    <mergeCell ref="A11:K11"/>
    <mergeCell ref="A16:K16"/>
    <mergeCell ref="A51:K51"/>
    <mergeCell ref="A52:K52"/>
    <mergeCell ref="A53:K53"/>
    <mergeCell ref="B12:C12"/>
    <mergeCell ref="B13:C13"/>
    <mergeCell ref="B14:C14"/>
    <mergeCell ref="B15:C15"/>
    <mergeCell ref="A31:K31"/>
    <mergeCell ref="B17:C17"/>
    <mergeCell ref="F55:J55"/>
    <mergeCell ref="K55:K56"/>
    <mergeCell ref="E55:E56"/>
    <mergeCell ref="B62:C62"/>
    <mergeCell ref="A1:I1"/>
    <mergeCell ref="A10:D10"/>
    <mergeCell ref="A2:K2"/>
    <mergeCell ref="A3:K3"/>
    <mergeCell ref="A4:K4"/>
    <mergeCell ref="A5:K5"/>
    <mergeCell ref="A6:K6"/>
    <mergeCell ref="E8:E9"/>
    <mergeCell ref="F8:J8"/>
    <mergeCell ref="K8:K9"/>
    <mergeCell ref="A7:K7"/>
    <mergeCell ref="A8:D9"/>
    <mergeCell ref="B63:C63"/>
    <mergeCell ref="A58:K58"/>
    <mergeCell ref="A68:K68"/>
    <mergeCell ref="B64:C64"/>
    <mergeCell ref="A67:C67"/>
    <mergeCell ref="B61:C61"/>
    <mergeCell ref="B60:C60"/>
    <mergeCell ref="A87:C87"/>
    <mergeCell ref="A88:C88"/>
    <mergeCell ref="A65:C65"/>
    <mergeCell ref="A66:C66"/>
    <mergeCell ref="A79:C79"/>
    <mergeCell ref="A80:C80"/>
    <mergeCell ref="B84:C84"/>
    <mergeCell ref="B71:C71"/>
    <mergeCell ref="B72:C72"/>
    <mergeCell ref="B77:C77"/>
    <mergeCell ref="A81:C81"/>
    <mergeCell ref="A82:C82"/>
    <mergeCell ref="B73:C73"/>
    <mergeCell ref="B85:C85"/>
    <mergeCell ref="B69:C69"/>
    <mergeCell ref="B76:C76"/>
  </mergeCells>
  <conditionalFormatting sqref="A4:B4">
    <cfRule type="expression" priority="6" dxfId="132">
      <formula>'\Coopératives\[Formulaire COOP_ 2015_VF_1.1.1.xlsx]Feuil1'!#REF!=0</formula>
    </cfRule>
  </conditionalFormatting>
  <conditionalFormatting sqref="A6:B6">
    <cfRule type="expression" priority="5" dxfId="132">
      <formula>'\Coopératives\[Formulaire COOP_ 2015_VF_1.1.1.xlsx]Feuil1'!#REF!=0</formula>
    </cfRule>
  </conditionalFormatting>
  <conditionalFormatting sqref="A51">
    <cfRule type="expression" priority="2" dxfId="132">
      <formula>'\Coopératives\[Formulaire COOP_ 2015_VF_1.1.1.xlsx]Feuil1'!#REF!=0</formula>
    </cfRule>
  </conditionalFormatting>
  <conditionalFormatting sqref="A53">
    <cfRule type="expression" priority="1" dxfId="132">
      <formula>'\Coopératives\[Formulaire COOP_ 2015_VF_1.1.1.xlsx]Feuil1'!#REF!=0</formula>
    </cfRule>
  </conditionalFormatting>
  <hyperlinks>
    <hyperlink ref="I89" location="_P120005004" tooltip="Annexe\Schedule 1200" display="_1200_050_04"/>
    <hyperlink ref="K89" location="_P120005007" tooltip="Annexe\Schedule 1200" display="_1200_050_07"/>
    <hyperlink ref="E89" location="_P120005008" tooltip="Annexe\Schedule 1200" display="_1200_050_08"/>
  </hyperlinks>
  <printOptions horizontalCentered="1"/>
  <pageMargins left="0.393700787401575" right="0.393700787401575" top="1.11555118110236" bottom="0.590551181102362" header="0.31496062992126" footer="0"/>
  <pageSetup orientation="portrait" scale="66" r:id="rId2"/>
  <rowBreaks count="1" manualBreakCount="1">
    <brk id="47" max="10" man="1"/>
  </rowBreaks>
  <ignoredErrors>
    <ignoredError sqref="E10:K10 E57:K57" numberStoredAsText="1"/>
  </ignoredErrors>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euil32">
    <tabColor rgb="FF92D050"/>
  </sheetPr>
  <dimension ref="A1:G43"/>
  <sheetViews>
    <sheetView zoomScale="90" zoomScaleNormal="90" workbookViewId="0" topLeftCell="A1">
      <selection pane="topLeft" activeCell="A1" sqref="A1:B1"/>
    </sheetView>
  </sheetViews>
  <sheetFormatPr defaultColWidth="0" defaultRowHeight="15" outlineLevelCol="1"/>
  <cols>
    <col min="1" max="1" width="44.1428571428571" style="915" customWidth="1"/>
    <col min="2" max="2" width="6" style="915" customWidth="1"/>
    <col min="3" max="4" width="20.7142857142857" style="915" customWidth="1"/>
    <col min="5" max="5" width="1.42857142857143" style="915" customWidth="1"/>
    <col min="6" max="6" width="32.5714285714286" style="915" hidden="1" customWidth="1" outlineLevel="1"/>
    <col min="7" max="7" width="25.7142857142857" style="915" hidden="1" customWidth="1" outlineLevel="1"/>
    <col min="8" max="8" width="0" style="915" hidden="1" customWidth="1" collapsed="1"/>
    <col min="9" max="16384" width="11.4285714285714" style="915" hidden="1"/>
  </cols>
  <sheetData>
    <row r="1" spans="1:4" ht="24" customHeight="1">
      <c r="A1" s="1795" t="str">
        <f>Identification!A14</f>
        <v>SOCIÉTÉ À CHARTE QUÉBÉCOISE</v>
      </c>
      <c r="B1" s="1796"/>
      <c r="C1" s="937"/>
      <c r="D1" s="218" t="str">
        <f>Identification!A15</f>
        <v>ÉTAT ANNUEL</v>
      </c>
    </row>
    <row r="2" spans="1:4" ht="15">
      <c r="A2" s="2146" t="str">
        <f>IF(Langue=0,"ANNEXE "&amp;'T des M - T of C'!A26,"SCHEDULE "&amp;'T des M - T of C'!A26)</f>
        <v>ANNEXE 1250.1</v>
      </c>
      <c r="B2" s="2147"/>
      <c r="C2" s="2147"/>
      <c r="D2" s="2148"/>
    </row>
    <row r="3" spans="1:4" ht="22.5" customHeight="1">
      <c r="A3" s="1901">
        <f>'300'!$A$3</f>
        <v>0</v>
      </c>
      <c r="B3" s="1902"/>
      <c r="C3" s="1902"/>
      <c r="D3" s="1903"/>
    </row>
    <row r="4" spans="1:4" ht="22.5" customHeight="1">
      <c r="A4" s="1764" t="str">
        <f>UPPER('T des M - T of C'!B26)</f>
        <v>SOMMAIRES DES PRÊTS AUX ENTREPRISES - SELON L'IMPORTANCE </v>
      </c>
      <c r="B4" s="1765"/>
      <c r="C4" s="1765"/>
      <c r="D4" s="1766"/>
    </row>
    <row r="5" spans="1:4" ht="22.5" customHeight="1">
      <c r="A5" s="1907" t="str">
        <f>IF(Langue=0,"au "&amp;Identification!J19,"As at "&amp;Identification!J19)</f>
        <v>au </v>
      </c>
      <c r="B5" s="1908"/>
      <c r="C5" s="1908"/>
      <c r="D5" s="1909"/>
    </row>
    <row r="6" spans="1:7" ht="15" customHeight="1">
      <c r="A6" s="2143" t="str">
        <f>IF(Langue=0,F6,G6)</f>
        <v>(000$)</v>
      </c>
      <c r="B6" s="2144"/>
      <c r="C6" s="2144"/>
      <c r="D6" s="2145"/>
      <c r="F6" s="915" t="s">
        <v>325</v>
      </c>
      <c r="G6" s="143" t="s">
        <v>970</v>
      </c>
    </row>
    <row r="7" spans="1:7" ht="11.25" customHeight="1">
      <c r="A7" s="2185"/>
      <c r="B7" s="2186" t="s">
        <v>196</v>
      </c>
      <c r="C7" s="2186"/>
      <c r="D7" s="2187"/>
      <c r="G7" s="143"/>
    </row>
    <row r="8" spans="1:7" ht="15" customHeight="1">
      <c r="A8" s="1904" t="str">
        <f>IF(Langue=0,F8,G8)</f>
        <v>TRANCHE</v>
      </c>
      <c r="B8" s="1906"/>
      <c r="C8" s="2410" t="str">
        <f>IF(Langue=0,F9,G9)</f>
        <v>Nombre</v>
      </c>
      <c r="D8" s="2410" t="str">
        <f>IF(Langue=0,F10,G10)</f>
        <v>Valeur nette au bilan</v>
      </c>
      <c r="F8" s="936" t="s">
        <v>409</v>
      </c>
      <c r="G8" s="160" t="s">
        <v>1202</v>
      </c>
    </row>
    <row r="9" spans="1:7" ht="15" customHeight="1">
      <c r="A9" s="2178"/>
      <c r="B9" s="2341"/>
      <c r="C9" s="2411"/>
      <c r="D9" s="2411"/>
      <c r="F9" s="914" t="s">
        <v>151</v>
      </c>
      <c r="G9" s="384" t="s">
        <v>1191</v>
      </c>
    </row>
    <row r="10" spans="1:7" ht="15">
      <c r="A10" s="2178"/>
      <c r="B10" s="2341"/>
      <c r="C10" s="2411"/>
      <c r="D10" s="2411"/>
      <c r="F10" s="1005" t="s">
        <v>2403</v>
      </c>
      <c r="G10" s="625" t="s">
        <v>1466</v>
      </c>
    </row>
    <row r="11" spans="1:7" ht="15">
      <c r="A11" s="2298"/>
      <c r="B11" s="2298"/>
      <c r="C11" s="522" t="s">
        <v>376</v>
      </c>
      <c r="D11" s="522" t="s">
        <v>394</v>
      </c>
      <c r="G11" s="143"/>
    </row>
    <row r="12" spans="1:7" s="953" customFormat="1" ht="15" customHeight="1">
      <c r="A12" s="569" t="str">
        <f>IF(Langue=0,F12,G12)</f>
        <v>0 à 350</v>
      </c>
      <c r="B12" s="498" t="s">
        <v>385</v>
      </c>
      <c r="C12" s="1194"/>
      <c r="D12" s="1215"/>
      <c r="F12" s="915" t="s">
        <v>800</v>
      </c>
      <c r="G12" s="143" t="s">
        <v>1248</v>
      </c>
    </row>
    <row r="13" spans="1:7" s="953" customFormat="1" ht="15" customHeight="1">
      <c r="A13" s="569" t="str">
        <f>IF(Langue=0,F13,G13)</f>
        <v>Plus de 350 jusqu'à 1 000</v>
      </c>
      <c r="B13" s="498" t="s">
        <v>194</v>
      </c>
      <c r="C13" s="1194"/>
      <c r="D13" s="1215"/>
      <c r="F13" s="915" t="s">
        <v>801</v>
      </c>
      <c r="G13" s="143" t="s">
        <v>1280</v>
      </c>
    </row>
    <row r="14" spans="1:7" s="953" customFormat="1" ht="15">
      <c r="A14" s="569" t="str">
        <f>IF(Langue=0,F14,G14)</f>
        <v>Plus de 1 000 jusqu'à 5 000</v>
      </c>
      <c r="B14" s="498" t="s">
        <v>195</v>
      </c>
      <c r="C14" s="1194"/>
      <c r="D14" s="1215"/>
      <c r="F14" s="915" t="s">
        <v>802</v>
      </c>
      <c r="G14" s="143" t="s">
        <v>1205</v>
      </c>
    </row>
    <row r="15" spans="1:7" s="953" customFormat="1" ht="15">
      <c r="A15" s="569" t="str">
        <f>IF(Langue=0,F15,G15)</f>
        <v>Plus de 5 000</v>
      </c>
      <c r="B15" s="498" t="s">
        <v>200</v>
      </c>
      <c r="C15" s="1194"/>
      <c r="D15" s="1215"/>
      <c r="F15" s="915" t="s">
        <v>410</v>
      </c>
      <c r="G15" s="143" t="s">
        <v>1206</v>
      </c>
    </row>
    <row r="16" spans="1:7" s="925" customFormat="1" ht="22.5" customHeight="1">
      <c r="A16" s="1013" t="str">
        <f>IF(Langue=0,F16,G16)</f>
        <v>TOTAL DES PRÊTS AUX ENTREPRISES</v>
      </c>
      <c r="B16" s="496" t="s">
        <v>386</v>
      </c>
      <c r="C16" s="1519">
        <f>SUM(C12:C15)</f>
        <v>0</v>
      </c>
      <c r="D16" s="1091">
        <f>SUM(D12:D15)</f>
        <v>0</v>
      </c>
      <c r="F16" s="915" t="s">
        <v>695</v>
      </c>
      <c r="G16" s="143" t="s">
        <v>1249</v>
      </c>
    </row>
    <row r="17" spans="1:4" ht="15">
      <c r="A17" s="2299"/>
      <c r="B17" s="2300"/>
      <c r="C17" s="2296"/>
      <c r="D17" s="2297"/>
    </row>
    <row r="18" spans="1:4" ht="15">
      <c r="A18" s="2295"/>
      <c r="B18" s="2296"/>
      <c r="C18" s="2296"/>
      <c r="D18" s="2297"/>
    </row>
    <row r="19" spans="1:4" ht="15">
      <c r="A19" s="2295"/>
      <c r="B19" s="2296"/>
      <c r="C19" s="2296"/>
      <c r="D19" s="2297"/>
    </row>
    <row r="20" spans="1:4" ht="15">
      <c r="A20" s="2295"/>
      <c r="B20" s="2296"/>
      <c r="C20" s="2296"/>
      <c r="D20" s="2297"/>
    </row>
    <row r="21" spans="1:4" ht="15">
      <c r="A21" s="2295"/>
      <c r="B21" s="2296"/>
      <c r="C21" s="2296"/>
      <c r="D21" s="2297"/>
    </row>
    <row r="22" spans="1:4" ht="15">
      <c r="A22" s="914"/>
      <c r="D22" s="916"/>
    </row>
    <row r="23" spans="1:4" ht="15">
      <c r="A23" s="914"/>
      <c r="D23" s="916"/>
    </row>
    <row r="24" spans="1:4" ht="15">
      <c r="A24" s="914"/>
      <c r="D24" s="916"/>
    </row>
    <row r="25" spans="1:4" ht="15">
      <c r="A25" s="914"/>
      <c r="D25" s="916"/>
    </row>
    <row r="26" spans="1:4" ht="15">
      <c r="A26" s="914"/>
      <c r="D26" s="916"/>
    </row>
    <row r="27" spans="1:4" ht="15">
      <c r="A27" s="914"/>
      <c r="D27" s="916"/>
    </row>
    <row r="28" spans="1:4" ht="15">
      <c r="A28" s="914"/>
      <c r="D28" s="916"/>
    </row>
    <row r="29" spans="1:4" ht="15">
      <c r="A29" s="914"/>
      <c r="D29" s="916"/>
    </row>
    <row r="30" spans="1:4" ht="15">
      <c r="A30" s="914"/>
      <c r="D30" s="916"/>
    </row>
    <row r="31" spans="1:4" ht="15">
      <c r="A31" s="914"/>
      <c r="D31" s="916"/>
    </row>
    <row r="32" spans="1:4" ht="15">
      <c r="A32" s="914"/>
      <c r="D32" s="916"/>
    </row>
    <row r="33" spans="1:4" ht="15">
      <c r="A33" s="914"/>
      <c r="D33" s="916"/>
    </row>
    <row r="34" spans="1:4" ht="15">
      <c r="A34" s="914"/>
      <c r="D34" s="916"/>
    </row>
    <row r="35" spans="1:4" ht="15">
      <c r="A35" s="914"/>
      <c r="D35" s="916"/>
    </row>
    <row r="36" spans="1:4" ht="15">
      <c r="A36" s="914"/>
      <c r="D36" s="916"/>
    </row>
    <row r="37" spans="1:4" ht="15">
      <c r="A37" s="914"/>
      <c r="D37" s="916"/>
    </row>
    <row r="38" spans="1:4" ht="15">
      <c r="A38" s="914"/>
      <c r="D38" s="916"/>
    </row>
    <row r="39" spans="1:4" ht="15">
      <c r="A39" s="914"/>
      <c r="D39" s="916"/>
    </row>
    <row r="40" spans="1:4" ht="15">
      <c r="A40" s="914"/>
      <c r="D40" s="916"/>
    </row>
    <row r="41" spans="1:4" ht="15">
      <c r="A41" s="914"/>
      <c r="D41" s="916"/>
    </row>
    <row r="42" spans="1:4" ht="15">
      <c r="A42" s="1741">
        <f>+'1250'!A91:K91+1</f>
        <v>34</v>
      </c>
      <c r="B42" s="1742"/>
      <c r="C42" s="1742"/>
      <c r="D42" s="1743"/>
    </row>
    <row r="43" spans="1:4" ht="15">
      <c r="A43" s="937"/>
      <c r="B43" s="937"/>
      <c r="C43" s="937"/>
      <c r="D43" s="937"/>
    </row>
  </sheetData>
  <sheetProtection algorithmName="SHA-512" hashValue="AxSLsvbPVj3ivz7z1UqAVMPzod9mKlpORHh3aV1azoD9HJHKdDwFmqzO553FHC4qMupK+reQ/BDgsVXlAcEqZw==" saltValue="BHjopIpN2eTroj5My7SGWg==" spinCount="100000" sheet="1" objects="1" scenarios="1"/>
  <mergeCells count="14">
    <mergeCell ref="A1:B1"/>
    <mergeCell ref="A17:D18"/>
    <mergeCell ref="A19:D21"/>
    <mergeCell ref="A42:D42"/>
    <mergeCell ref="A2:D2"/>
    <mergeCell ref="A3:D3"/>
    <mergeCell ref="A6:D6"/>
    <mergeCell ref="A7:D7"/>
    <mergeCell ref="A4:D4"/>
    <mergeCell ref="A5:D5"/>
    <mergeCell ref="A11:B11"/>
    <mergeCell ref="A8:B10"/>
    <mergeCell ref="C8:C10"/>
    <mergeCell ref="D8:D10"/>
  </mergeCells>
  <hyperlinks>
    <hyperlink ref="C16" location="_P120005002" tooltip="Annexe\Schedule 1200" display="_1200_050_02"/>
  </hyperlinks>
  <printOptions horizontalCentered="1"/>
  <pageMargins left="0.393700787401575" right="0.393700787401575" top="1.11555118110236" bottom="0.590551181102362" header="0.31496062992126" footer="0.31496062992126"/>
  <pageSetup orientation="portrait" scale="76" r:id="rId2"/>
  <ignoredErrors>
    <ignoredError sqref="B12:B14 C11:D11 B16" numberStoredAsText="1"/>
  </ignoredErrors>
  <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euil34">
    <tabColor theme="6" tint="0.399980008602142"/>
  </sheetPr>
  <dimension ref="A1:G45"/>
  <sheetViews>
    <sheetView zoomScale="90" zoomScaleNormal="90" workbookViewId="0" topLeftCell="A1">
      <selection pane="topLeft" activeCell="C16" sqref="C16"/>
    </sheetView>
  </sheetViews>
  <sheetFormatPr defaultColWidth="0" defaultRowHeight="15" outlineLevelCol="2"/>
  <cols>
    <col min="1" max="1" width="44.1428571428571" style="915" customWidth="1"/>
    <col min="2" max="2" width="6" style="915" customWidth="1"/>
    <col min="3" max="4" width="20.7142857142857" style="915" customWidth="1"/>
    <col min="5" max="5" width="1.42857142857143" style="915" customWidth="1"/>
    <col min="6" max="6" width="34.5714285714286" style="915" hidden="1" customWidth="1" outlineLevel="2"/>
    <col min="7" max="7" width="29.5714285714286" style="915" hidden="1" customWidth="1" outlineLevel="1"/>
    <col min="8" max="8" width="0" style="915" hidden="1" customWidth="1" collapsed="1"/>
    <col min="9" max="16384" width="11.4285714285714" style="915" hidden="1"/>
  </cols>
  <sheetData>
    <row r="1" spans="1:4" ht="24" customHeight="1">
      <c r="A1" s="1795" t="str">
        <f>Identification!A14</f>
        <v>SOCIÉTÉ À CHARTE QUÉBÉCOISE</v>
      </c>
      <c r="B1" s="1796"/>
      <c r="C1" s="937"/>
      <c r="D1" s="218" t="str">
        <f>Identification!A15</f>
        <v>ÉTAT ANNUEL</v>
      </c>
    </row>
    <row r="2" spans="1:4" ht="15">
      <c r="A2" s="2146" t="str">
        <f>IF(Langue=0,"ANNEXE "&amp;'T des M - T of C'!A27,"SCHEDULE "&amp;'T des M - T of C'!A27)</f>
        <v>ANNEXE 1260</v>
      </c>
      <c r="B2" s="2147"/>
      <c r="C2" s="2147"/>
      <c r="D2" s="2148"/>
    </row>
    <row r="3" spans="1:4" ht="22.5" customHeight="1">
      <c r="A3" s="1901">
        <f>'300'!$A$3</f>
        <v>0</v>
      </c>
      <c r="B3" s="1902"/>
      <c r="C3" s="1902"/>
      <c r="D3" s="1903"/>
    </row>
    <row r="4" spans="1:4" ht="22.5" customHeight="1">
      <c r="A4" s="1764" t="str">
        <f>UPPER('T des M - T of C'!B27)</f>
        <v>SOMMAIRE DES CONTRATS DE CRÉDIT-BAIL - SELON L'IMPORTANCE</v>
      </c>
      <c r="B4" s="1765"/>
      <c r="C4" s="1765"/>
      <c r="D4" s="1766"/>
    </row>
    <row r="5" spans="1:4" ht="22.5" customHeight="1">
      <c r="A5" s="2188" t="str">
        <f>IF(Langue=0,"au "&amp;Identification!J19,"As at "&amp;Identification!J19)</f>
        <v>au </v>
      </c>
      <c r="B5" s="2189"/>
      <c r="C5" s="2189"/>
      <c r="D5" s="2190"/>
    </row>
    <row r="6" spans="1:7" ht="15">
      <c r="A6" s="2124" t="str">
        <f>IF(Langue=0,F6,G6)</f>
        <v>(000$)</v>
      </c>
      <c r="B6" s="2412"/>
      <c r="C6" s="2412"/>
      <c r="D6" s="2413"/>
      <c r="F6" s="102" t="s">
        <v>325</v>
      </c>
      <c r="G6" s="244" t="s">
        <v>970</v>
      </c>
    </row>
    <row r="7" spans="1:7" ht="11.25" customHeight="1">
      <c r="A7" s="2185"/>
      <c r="B7" s="2186"/>
      <c r="C7" s="2186"/>
      <c r="D7" s="2187"/>
      <c r="G7" s="143"/>
    </row>
    <row r="8" spans="1:7" ht="15" customHeight="1">
      <c r="A8" s="1904" t="str">
        <f>IF(Langue=0,F8,G8)</f>
        <v>TRANCHE</v>
      </c>
      <c r="B8" s="1906"/>
      <c r="C8" s="2410" t="str">
        <f>IF(Langue=0,F9,G9)</f>
        <v>Nombre</v>
      </c>
      <c r="D8" s="2410" t="str">
        <f>IF(Langue=0,F10,G10)</f>
        <v>Valeur nette au bilan</v>
      </c>
      <c r="F8" s="936" t="s">
        <v>409</v>
      </c>
      <c r="G8" s="160" t="s">
        <v>1202</v>
      </c>
    </row>
    <row r="9" spans="1:7" ht="15">
      <c r="A9" s="2178"/>
      <c r="B9" s="2341"/>
      <c r="C9" s="2411"/>
      <c r="D9" s="2411"/>
      <c r="F9" s="914" t="s">
        <v>151</v>
      </c>
      <c r="G9" s="384" t="s">
        <v>1191</v>
      </c>
    </row>
    <row r="10" spans="1:7" ht="15">
      <c r="A10" s="2178"/>
      <c r="B10" s="2341"/>
      <c r="C10" s="2411"/>
      <c r="D10" s="2411"/>
      <c r="F10" s="914" t="s">
        <v>2403</v>
      </c>
      <c r="G10" s="384" t="s">
        <v>1466</v>
      </c>
    </row>
    <row r="11" spans="1:7" ht="15">
      <c r="A11" s="2298"/>
      <c r="B11" s="2298"/>
      <c r="C11" s="522" t="s">
        <v>376</v>
      </c>
      <c r="D11" s="522" t="s">
        <v>394</v>
      </c>
      <c r="F11" s="180"/>
      <c r="G11" s="639"/>
    </row>
    <row r="12" spans="1:7" s="953" customFormat="1" ht="15" customHeight="1">
      <c r="A12" s="565" t="str">
        <f>IF(Langue=0,F12,G12)</f>
        <v>0 à 100</v>
      </c>
      <c r="B12" s="498" t="s">
        <v>385</v>
      </c>
      <c r="C12" s="1217"/>
      <c r="D12" s="1218"/>
      <c r="F12" s="113" t="s">
        <v>1747</v>
      </c>
      <c r="G12" s="111" t="s">
        <v>1748</v>
      </c>
    </row>
    <row r="13" spans="1:7" s="953" customFormat="1" ht="15" customHeight="1">
      <c r="A13" s="565" t="str">
        <f>IF(Langue=0,F13,G13)</f>
        <v>Plus de 100 jusqu'à 200</v>
      </c>
      <c r="B13" s="498" t="s">
        <v>194</v>
      </c>
      <c r="C13" s="1217"/>
      <c r="D13" s="1218"/>
      <c r="F13" s="113" t="s">
        <v>478</v>
      </c>
      <c r="G13" s="111" t="s">
        <v>1250</v>
      </c>
    </row>
    <row r="14" spans="1:7" s="953" customFormat="1" ht="15" customHeight="1">
      <c r="A14" s="565" t="str">
        <f>IF(Langue=0,F14,G14)</f>
        <v>Plus de 200 jusqu'à 500</v>
      </c>
      <c r="B14" s="498" t="s">
        <v>195</v>
      </c>
      <c r="C14" s="1217"/>
      <c r="D14" s="1218"/>
      <c r="F14" s="113" t="s">
        <v>479</v>
      </c>
      <c r="G14" s="111" t="s">
        <v>1251</v>
      </c>
    </row>
    <row r="15" spans="1:7" s="953" customFormat="1" ht="15">
      <c r="A15" s="565" t="str">
        <f>IF(Langue=0,F15,G15)</f>
        <v>Plus de 500</v>
      </c>
      <c r="B15" s="498" t="s">
        <v>200</v>
      </c>
      <c r="C15" s="1217"/>
      <c r="D15" s="1218"/>
      <c r="F15" s="113" t="s">
        <v>477</v>
      </c>
      <c r="G15" s="111" t="s">
        <v>1252</v>
      </c>
    </row>
    <row r="16" spans="1:7" s="170" customFormat="1" ht="22.5" customHeight="1">
      <c r="A16" s="1549" t="str">
        <f>IF(Langue=0,F16,G16)</f>
        <v>TOTAL DES CONTRATS DE CRÉDIT-BAIL</v>
      </c>
      <c r="B16" s="452" t="s">
        <v>386</v>
      </c>
      <c r="C16" s="1519">
        <f>SUM(C12:C15)</f>
        <v>0</v>
      </c>
      <c r="D16" s="1515">
        <f>SUM(D12:D15)</f>
        <v>0</v>
      </c>
      <c r="F16" s="1431" t="s">
        <v>97</v>
      </c>
      <c r="G16" s="1550" t="s">
        <v>1253</v>
      </c>
    </row>
    <row r="17" spans="1:4" ht="15">
      <c r="A17" s="2299"/>
      <c r="B17" s="2300"/>
      <c r="C17" s="2296"/>
      <c r="D17" s="2297"/>
    </row>
    <row r="18" spans="1:4" ht="15">
      <c r="A18" s="2295"/>
      <c r="B18" s="2296"/>
      <c r="C18" s="2296"/>
      <c r="D18" s="2297"/>
    </row>
    <row r="19" spans="1:4" ht="15">
      <c r="A19" s="2295"/>
      <c r="B19" s="2296"/>
      <c r="C19" s="2296"/>
      <c r="D19" s="2297"/>
    </row>
    <row r="20" spans="1:4" ht="15">
      <c r="A20" s="2295"/>
      <c r="B20" s="2296"/>
      <c r="C20" s="2296"/>
      <c r="D20" s="2297"/>
    </row>
    <row r="21" spans="1:4" ht="15">
      <c r="A21" s="2295"/>
      <c r="B21" s="2296"/>
      <c r="C21" s="2296"/>
      <c r="D21" s="2297"/>
    </row>
    <row r="22" spans="1:4" ht="15">
      <c r="A22" s="914"/>
      <c r="D22" s="916"/>
    </row>
    <row r="23" spans="1:4" ht="15">
      <c r="A23" s="914"/>
      <c r="D23" s="916"/>
    </row>
    <row r="24" spans="1:4" ht="15">
      <c r="A24" s="914"/>
      <c r="D24" s="916"/>
    </row>
    <row r="25" spans="1:4" ht="15">
      <c r="A25" s="914"/>
      <c r="D25" s="916"/>
    </row>
    <row r="26" spans="1:4" ht="15">
      <c r="A26" s="914"/>
      <c r="D26" s="916"/>
    </row>
    <row r="27" spans="1:4" ht="15">
      <c r="A27" s="914"/>
      <c r="D27" s="916"/>
    </row>
    <row r="28" spans="1:4" ht="15">
      <c r="A28" s="914"/>
      <c r="D28" s="916"/>
    </row>
    <row r="29" spans="1:4" ht="15">
      <c r="A29" s="914"/>
      <c r="D29" s="916"/>
    </row>
    <row r="30" spans="1:4" ht="15">
      <c r="A30" s="914"/>
      <c r="D30" s="916"/>
    </row>
    <row r="31" spans="1:4" ht="15">
      <c r="A31" s="914"/>
      <c r="D31" s="916"/>
    </row>
    <row r="32" spans="1:4" ht="15">
      <c r="A32" s="914"/>
      <c r="D32" s="916"/>
    </row>
    <row r="33" spans="1:4" ht="15">
      <c r="A33" s="914"/>
      <c r="D33" s="916"/>
    </row>
    <row r="34" spans="1:4" ht="15">
      <c r="A34" s="914"/>
      <c r="D34" s="916"/>
    </row>
    <row r="35" spans="1:4" ht="15">
      <c r="A35" s="914"/>
      <c r="D35" s="916"/>
    </row>
    <row r="36" spans="1:4" ht="15">
      <c r="A36" s="914"/>
      <c r="D36" s="916"/>
    </row>
    <row r="37" spans="1:4" ht="15">
      <c r="A37" s="914"/>
      <c r="D37" s="916"/>
    </row>
    <row r="38" spans="1:4" ht="15">
      <c r="A38" s="914"/>
      <c r="D38" s="916"/>
    </row>
    <row r="39" spans="1:4" ht="15">
      <c r="A39" s="914"/>
      <c r="D39" s="916"/>
    </row>
    <row r="40" spans="1:4" ht="15">
      <c r="A40" s="914"/>
      <c r="D40" s="916"/>
    </row>
    <row r="41" spans="1:4" ht="15">
      <c r="A41" s="914"/>
      <c r="D41" s="916"/>
    </row>
    <row r="42" spans="1:4" ht="15">
      <c r="A42" s="914"/>
      <c r="D42" s="916"/>
    </row>
    <row r="43" spans="1:4" ht="15">
      <c r="A43" s="914"/>
      <c r="D43" s="916"/>
    </row>
    <row r="44" spans="1:4" ht="15">
      <c r="A44" s="914"/>
      <c r="D44" s="916"/>
    </row>
    <row r="45" spans="1:4" ht="15">
      <c r="A45" s="1741">
        <f>+'1250.1'!A42:D42+1</f>
        <v>35</v>
      </c>
      <c r="B45" s="1742"/>
      <c r="C45" s="1742"/>
      <c r="D45" s="1743"/>
    </row>
  </sheetData>
  <sheetProtection algorithmName="SHA-512" hashValue="d8RTSa/h7D1sjyqCpMOr+56snRsFIok2oNsTDx9Gu2pokne0KlMhd4vN6/8AMxz0Da9GU37cs0NJLYyxfo80sg==" saltValue="n3svOuvyGeFX014QBv/xPA==" spinCount="100000" sheet="1" objects="1" scenarios="1"/>
  <mergeCells count="14">
    <mergeCell ref="A1:B1"/>
    <mergeCell ref="A11:B11"/>
    <mergeCell ref="A17:D18"/>
    <mergeCell ref="A19:D21"/>
    <mergeCell ref="A45:D45"/>
    <mergeCell ref="A2:D2"/>
    <mergeCell ref="A3:D3"/>
    <mergeCell ref="C8:C10"/>
    <mergeCell ref="A8:B10"/>
    <mergeCell ref="D8:D10"/>
    <mergeCell ref="A4:D4"/>
    <mergeCell ref="A5:D5"/>
    <mergeCell ref="A6:D6"/>
    <mergeCell ref="A7:D7"/>
  </mergeCells>
  <conditionalFormatting sqref="A4">
    <cfRule type="expression" priority="2" dxfId="132">
      <formula>'\Coopératives\[Formulaire COOP_ 2015_VF_1.1.1.xlsx]Feuil1'!#REF!=0</formula>
    </cfRule>
  </conditionalFormatting>
  <conditionalFormatting sqref="A6">
    <cfRule type="expression" priority="1" dxfId="132">
      <formula>'\Coopératives\[Formulaire COOP_ 2015_VF_1.1.1.xlsx]Feuil1'!#REF!=0</formula>
    </cfRule>
  </conditionalFormatting>
  <hyperlinks>
    <hyperlink ref="C16" location="_P120006002" tooltip="Annexe\Schedule 1200" display="_1200_060_02"/>
    <hyperlink ref="D16" location="_P120006008" tooltip="Annexe\Schedule 1200" display="_1200_060_08"/>
  </hyperlinks>
  <printOptions horizontalCentered="1"/>
  <pageMargins left="0.393700787401575" right="0.393700787401575" top="1.11555118110236" bottom="0.590551181102362" header="0.31496062992126" footer="0.31496062992126"/>
  <pageSetup orientation="portrait" scale="76" r:id="rId2"/>
  <ignoredErrors>
    <ignoredError sqref="B12:B15 C11:D11 B16" numberStoredAsText="1"/>
  </ignoredErrors>
  <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euil35">
    <tabColor theme="6" tint="0.399980008602142"/>
  </sheetPr>
  <dimension ref="A1:G45"/>
  <sheetViews>
    <sheetView zoomScale="90" zoomScaleNormal="90" workbookViewId="0" topLeftCell="A1">
      <selection pane="topLeft" activeCell="C15" sqref="C15"/>
    </sheetView>
  </sheetViews>
  <sheetFormatPr defaultColWidth="0" defaultRowHeight="15" outlineLevelCol="1"/>
  <cols>
    <col min="1" max="1" width="44.1428571428571" style="915" customWidth="1"/>
    <col min="2" max="2" width="6" style="915" customWidth="1"/>
    <col min="3" max="4" width="20.7142857142857" style="915" customWidth="1"/>
    <col min="5" max="5" width="1.42857142857143" style="915" customWidth="1"/>
    <col min="6" max="6" width="35" style="915" hidden="1" customWidth="1" outlineLevel="1"/>
    <col min="7" max="7" width="29.4285714285714" style="915" hidden="1" customWidth="1" outlineLevel="1"/>
    <col min="8" max="8" width="0" style="915" hidden="1" customWidth="1" collapsed="1"/>
    <col min="9" max="16384" width="11.4285714285714" style="915" hidden="1"/>
  </cols>
  <sheetData>
    <row r="1" spans="1:4" ht="24" customHeight="1">
      <c r="A1" s="1795" t="str">
        <f>Identification!A14</f>
        <v>SOCIÉTÉ À CHARTE QUÉBÉCOISE</v>
      </c>
      <c r="B1" s="1796"/>
      <c r="C1" s="937"/>
      <c r="D1" s="218" t="str">
        <f>Identification!A15</f>
        <v>ÉTAT ANNUEL</v>
      </c>
    </row>
    <row r="2" spans="1:4" ht="15">
      <c r="A2" s="2146" t="str">
        <f>IF(Langue=0,"ANNEXE "&amp;'T des M - T of C'!A28,"SCHEDULE "&amp;'T des M - T of C'!A28)</f>
        <v>ANNEXE 1270</v>
      </c>
      <c r="B2" s="2147"/>
      <c r="C2" s="2147"/>
      <c r="D2" s="2148"/>
    </row>
    <row r="3" spans="1:6" ht="22.5" customHeight="1">
      <c r="A3" s="1901">
        <f>'300'!$A$3</f>
        <v>0</v>
      </c>
      <c r="B3" s="1902"/>
      <c r="C3" s="1902"/>
      <c r="D3" s="1903"/>
      <c r="E3" s="925"/>
      <c r="F3" s="925"/>
    </row>
    <row r="4" spans="1:6" ht="22.5" customHeight="1">
      <c r="A4" s="1764" t="str">
        <f>UPPER('T des M - T of C'!B28)</f>
        <v>SOMMAIRE DES PRÊTS SUR NANTISSEMENT - SELON L'IMPORTANCE</v>
      </c>
      <c r="B4" s="1765"/>
      <c r="C4" s="1765"/>
      <c r="D4" s="1766"/>
      <c r="E4" s="258"/>
      <c r="F4" s="258"/>
    </row>
    <row r="5" spans="1:6" ht="22.5" customHeight="1">
      <c r="A5" s="2188" t="str">
        <f>IF(Langue=0,"au "&amp;Identification!J19,"As at "&amp;Identification!J19)</f>
        <v>au </v>
      </c>
      <c r="B5" s="2189"/>
      <c r="C5" s="2189"/>
      <c r="D5" s="2190"/>
      <c r="E5" s="1065"/>
      <c r="F5" s="258"/>
    </row>
    <row r="6" spans="1:7" ht="15.75">
      <c r="A6" s="2124" t="str">
        <f>IF(Langue=0,F6,G6)</f>
        <v>(000$)</v>
      </c>
      <c r="B6" s="2412"/>
      <c r="C6" s="2412"/>
      <c r="D6" s="2413"/>
      <c r="E6" s="1065"/>
      <c r="F6" s="102" t="s">
        <v>325</v>
      </c>
      <c r="G6" s="244" t="s">
        <v>970</v>
      </c>
    </row>
    <row r="7" spans="1:7" ht="11.25" customHeight="1">
      <c r="A7" s="2185"/>
      <c r="B7" s="2186"/>
      <c r="C7" s="2186"/>
      <c r="D7" s="2187"/>
      <c r="F7" s="936" t="s">
        <v>409</v>
      </c>
      <c r="G7" s="160" t="s">
        <v>1202</v>
      </c>
    </row>
    <row r="8" spans="1:7" ht="15">
      <c r="A8" s="1904" t="str">
        <f>IF(Langue=0,F7,G7)</f>
        <v>TRANCHE</v>
      </c>
      <c r="B8" s="1906"/>
      <c r="C8" s="2410" t="str">
        <f>IF(Langue=0,F8,G8)</f>
        <v>Nombre</v>
      </c>
      <c r="D8" s="2410" t="str">
        <f>IF(Langue=0,F9,G9)</f>
        <v>Valeur nette au bilan</v>
      </c>
      <c r="F8" s="914" t="s">
        <v>151</v>
      </c>
      <c r="G8" s="384" t="s">
        <v>1191</v>
      </c>
    </row>
    <row r="9" spans="1:7" ht="15">
      <c r="A9" s="2178"/>
      <c r="B9" s="2341"/>
      <c r="C9" s="2411"/>
      <c r="D9" s="2411"/>
      <c r="F9" s="914" t="s">
        <v>2403</v>
      </c>
      <c r="G9" s="384" t="s">
        <v>1466</v>
      </c>
    </row>
    <row r="10" spans="1:7" ht="15">
      <c r="A10" s="2178"/>
      <c r="B10" s="2341"/>
      <c r="C10" s="2411"/>
      <c r="D10" s="2411"/>
      <c r="F10" s="1005"/>
      <c r="G10" s="625"/>
    </row>
    <row r="11" spans="1:7" ht="15">
      <c r="A11" s="2298"/>
      <c r="B11" s="2298"/>
      <c r="C11" s="522" t="s">
        <v>376</v>
      </c>
      <c r="D11" s="522" t="s">
        <v>394</v>
      </c>
      <c r="F11" s="141"/>
      <c r="G11" s="135"/>
    </row>
    <row r="12" spans="1:7" s="953" customFormat="1" ht="15" customHeight="1">
      <c r="A12" s="570" t="str">
        <f>IF(Langue=0,F12,G12)</f>
        <v>0 à 100 </v>
      </c>
      <c r="B12" s="445" t="s">
        <v>385</v>
      </c>
      <c r="C12" s="1194"/>
      <c r="D12" s="1215"/>
      <c r="F12" s="113" t="s">
        <v>1255</v>
      </c>
      <c r="G12" s="111" t="s">
        <v>1254</v>
      </c>
    </row>
    <row r="13" spans="1:7" s="953" customFormat="1" ht="15" customHeight="1">
      <c r="A13" s="570" t="str">
        <f>IF(Langue=0,F13,G13)</f>
        <v>Plus de 100  jusqu'à 200 </v>
      </c>
      <c r="B13" s="445" t="s">
        <v>194</v>
      </c>
      <c r="C13" s="1194"/>
      <c r="D13" s="1215"/>
      <c r="F13" s="113" t="s">
        <v>480</v>
      </c>
      <c r="G13" s="111" t="s">
        <v>1256</v>
      </c>
    </row>
    <row r="14" spans="1:7" s="953" customFormat="1" ht="15">
      <c r="A14" s="570" t="str">
        <f>IF(Langue=0,F14,G14)</f>
        <v>Plus de 200 </v>
      </c>
      <c r="B14" s="445" t="s">
        <v>195</v>
      </c>
      <c r="C14" s="1194"/>
      <c r="D14" s="1215"/>
      <c r="F14" s="113" t="s">
        <v>481</v>
      </c>
      <c r="G14" s="111" t="s">
        <v>1257</v>
      </c>
    </row>
    <row r="15" spans="1:7" s="925" customFormat="1" ht="22.5" customHeight="1">
      <c r="A15" s="1063" t="str">
        <f>IF(Langue=0,F15,G15)</f>
        <v>TOTAL DES PRÊTS SUR NANTISSEMENT</v>
      </c>
      <c r="B15" s="447" t="s">
        <v>386</v>
      </c>
      <c r="C15" s="1519">
        <f>SUM(C12:C14)</f>
        <v>0</v>
      </c>
      <c r="D15" s="1515">
        <f>SUM(D12:D14)</f>
        <v>0</v>
      </c>
      <c r="F15" s="943" t="s">
        <v>98</v>
      </c>
      <c r="G15" s="133" t="s">
        <v>1258</v>
      </c>
    </row>
    <row r="16" spans="1:4" ht="15">
      <c r="A16" s="2299"/>
      <c r="B16" s="2300"/>
      <c r="C16" s="2296"/>
      <c r="D16" s="2297"/>
    </row>
    <row r="17" spans="1:4" ht="15">
      <c r="A17" s="2295"/>
      <c r="B17" s="2296"/>
      <c r="C17" s="2296"/>
      <c r="D17" s="2297"/>
    </row>
    <row r="18" spans="1:4" ht="15">
      <c r="A18" s="2295"/>
      <c r="B18" s="2296"/>
      <c r="C18" s="2296"/>
      <c r="D18" s="2297"/>
    </row>
    <row r="19" spans="1:4" ht="15">
      <c r="A19" s="2295"/>
      <c r="B19" s="2296"/>
      <c r="C19" s="2296"/>
      <c r="D19" s="2297"/>
    </row>
    <row r="20" spans="1:4" ht="15">
      <c r="A20" s="2295"/>
      <c r="B20" s="2296"/>
      <c r="C20" s="2296"/>
      <c r="D20" s="2297"/>
    </row>
    <row r="21" spans="1:4" ht="15">
      <c r="A21" s="914"/>
      <c r="D21" s="916"/>
    </row>
    <row r="22" spans="1:4" ht="15">
      <c r="A22" s="914"/>
      <c r="D22" s="916"/>
    </row>
    <row r="23" spans="1:4" ht="15">
      <c r="A23" s="914"/>
      <c r="D23" s="916"/>
    </row>
    <row r="24" spans="1:4" ht="15">
      <c r="A24" s="914"/>
      <c r="D24" s="916"/>
    </row>
    <row r="25" spans="1:4" ht="15">
      <c r="A25" s="914"/>
      <c r="D25" s="916"/>
    </row>
    <row r="26" spans="1:4" ht="15">
      <c r="A26" s="914"/>
      <c r="D26" s="916"/>
    </row>
    <row r="27" spans="1:4" ht="15">
      <c r="A27" s="914"/>
      <c r="D27" s="916"/>
    </row>
    <row r="28" spans="1:4" ht="15">
      <c r="A28" s="914"/>
      <c r="D28" s="916"/>
    </row>
    <row r="29" spans="1:4" ht="15">
      <c r="A29" s="914"/>
      <c r="D29" s="916"/>
    </row>
    <row r="30" spans="1:4" ht="15">
      <c r="A30" s="914"/>
      <c r="D30" s="916"/>
    </row>
    <row r="31" spans="1:4" ht="15">
      <c r="A31" s="914"/>
      <c r="D31" s="916"/>
    </row>
    <row r="32" spans="1:4" ht="15">
      <c r="A32" s="914"/>
      <c r="D32" s="916"/>
    </row>
    <row r="33" spans="1:4" ht="15">
      <c r="A33" s="914"/>
      <c r="D33" s="916"/>
    </row>
    <row r="34" spans="1:4" ht="15">
      <c r="A34" s="914"/>
      <c r="D34" s="916"/>
    </row>
    <row r="35" spans="1:4" ht="15">
      <c r="A35" s="914"/>
      <c r="D35" s="916"/>
    </row>
    <row r="36" spans="1:4" ht="15">
      <c r="A36" s="914"/>
      <c r="D36" s="916"/>
    </row>
    <row r="37" spans="1:4" ht="15">
      <c r="A37" s="914"/>
      <c r="D37" s="916"/>
    </row>
    <row r="38" spans="1:4" ht="15">
      <c r="A38" s="914"/>
      <c r="D38" s="916"/>
    </row>
    <row r="39" spans="1:4" ht="15">
      <c r="A39" s="914"/>
      <c r="D39" s="916"/>
    </row>
    <row r="40" spans="1:4" ht="15">
      <c r="A40" s="914"/>
      <c r="D40" s="916"/>
    </row>
    <row r="41" spans="1:4" ht="15">
      <c r="A41" s="914"/>
      <c r="D41" s="916"/>
    </row>
    <row r="42" spans="1:4" ht="15">
      <c r="A42" s="914"/>
      <c r="D42" s="916"/>
    </row>
    <row r="43" spans="1:4" ht="15">
      <c r="A43" s="914"/>
      <c r="D43" s="916"/>
    </row>
    <row r="44" spans="1:4" ht="15">
      <c r="A44" s="914"/>
      <c r="D44" s="916"/>
    </row>
    <row r="45" spans="1:4" ht="15">
      <c r="A45" s="1741">
        <f>+'1260'!A45:D45+1</f>
        <v>36</v>
      </c>
      <c r="B45" s="1742"/>
      <c r="C45" s="1742"/>
      <c r="D45" s="1743"/>
    </row>
  </sheetData>
  <sheetProtection algorithmName="SHA-512" hashValue="A9Bj5TX4/nX4JwZZLGi7d+Nd6nm4MOycU0KTbncQSly7YBxt0uWHJLCLdkruYHXKIrZpx9OudfWePQK5VqzIHw==" saltValue="MYERZqvTOEsEkNLWB3qoFQ==" spinCount="100000" sheet="1" objects="1" scenarios="1"/>
  <mergeCells count="14">
    <mergeCell ref="A1:B1"/>
    <mergeCell ref="A18:D20"/>
    <mergeCell ref="A45:D45"/>
    <mergeCell ref="A7:D7"/>
    <mergeCell ref="A2:D2"/>
    <mergeCell ref="A3:D3"/>
    <mergeCell ref="A4:D4"/>
    <mergeCell ref="A5:D5"/>
    <mergeCell ref="A6:D6"/>
    <mergeCell ref="A8:B10"/>
    <mergeCell ref="C8:C10"/>
    <mergeCell ref="D8:D10"/>
    <mergeCell ref="A11:B11"/>
    <mergeCell ref="A16:D17"/>
  </mergeCells>
  <conditionalFormatting sqref="A4">
    <cfRule type="expression" priority="2" dxfId="132">
      <formula>'\Coopératives\[Formulaire COOP_ 2015_VF_1.1.1.xlsx]Feuil1'!#REF!=0</formula>
    </cfRule>
  </conditionalFormatting>
  <conditionalFormatting sqref="A6">
    <cfRule type="expression" priority="1" dxfId="132">
      <formula>'\Coopératives\[Formulaire COOP_ 2015_VF_1.1.1.xlsx]Feuil1'!#REF!=0</formula>
    </cfRule>
  </conditionalFormatting>
  <hyperlinks>
    <hyperlink ref="C15" location="_P120007002" tooltip="Annexe\Schedule 1200" display="_1200_070_02"/>
    <hyperlink ref="D15" location="_P120007008" tooltip="Annexe\Schedule 1200" display="_1200_070_08"/>
  </hyperlinks>
  <printOptions horizontalCentered="1"/>
  <pageMargins left="0.393700787401575" right="0.393700787401575" top="1.11555118110236" bottom="0.590551181102362" header="0.31496062992126" footer="0.31496062992126"/>
  <pageSetup orientation="portrait" scale="76" r:id="rId2"/>
  <ignoredErrors>
    <ignoredError sqref="B12:B14 C11:D11 B15" numberStoredAsText="1"/>
  </ignoredErrors>
  <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euil37">
    <tabColor theme="6" tint="0.399980008602142"/>
  </sheetPr>
  <dimension ref="A1:L41"/>
  <sheetViews>
    <sheetView zoomScale="90" zoomScaleNormal="90" workbookViewId="0" topLeftCell="A1">
      <selection pane="topLeft" activeCell="I15" sqref="I15"/>
    </sheetView>
  </sheetViews>
  <sheetFormatPr defaultColWidth="0" defaultRowHeight="15" outlineLevelCol="1"/>
  <cols>
    <col min="1" max="1" width="3.57142857142857" style="915" customWidth="1"/>
    <col min="2" max="2" width="32.8571428571429" style="915" customWidth="1"/>
    <col min="3" max="3" width="6" style="925" customWidth="1"/>
    <col min="4" max="8" width="15.2857142857143" style="915" customWidth="1"/>
    <col min="9" max="9" width="19.2857142857143" style="915" customWidth="1"/>
    <col min="10" max="10" width="1.42857142857143" style="915" customWidth="1"/>
    <col min="11" max="11" width="52.8571428571429" style="925" hidden="1" customWidth="1" outlineLevel="1"/>
    <col min="12" max="12" width="47.1428571428571" style="925" hidden="1" customWidth="1" outlineLevel="1"/>
    <col min="13" max="13" width="0" style="915" hidden="1" customWidth="1" collapsed="1"/>
    <col min="14" max="16384" width="11.4285714285714" style="915" hidden="1"/>
  </cols>
  <sheetData>
    <row r="1" spans="1:9" ht="24" customHeight="1">
      <c r="A1" s="1795" t="str">
        <f>Identification!A14</f>
        <v>SOCIÉTÉ À CHARTE QUÉBÉCOISE</v>
      </c>
      <c r="B1" s="1796"/>
      <c r="C1" s="1796"/>
      <c r="D1" s="1796"/>
      <c r="E1" s="1796"/>
      <c r="F1" s="1796"/>
      <c r="G1" s="1796"/>
      <c r="H1" s="937"/>
      <c r="I1" s="218" t="str">
        <f>Identification!A15</f>
        <v>ÉTAT ANNUEL</v>
      </c>
    </row>
    <row r="2" spans="1:9" ht="15">
      <c r="A2" s="2146" t="str">
        <f>IF(Langue=0,"ANNEXE "&amp;'T des M - T of C'!A29,"SCHEDULE "&amp;'T des M - T of C'!A29)</f>
        <v>ANNEXE 1280</v>
      </c>
      <c r="B2" s="2147"/>
      <c r="C2" s="2147"/>
      <c r="D2" s="2147"/>
      <c r="E2" s="2147"/>
      <c r="F2" s="2147"/>
      <c r="G2" s="2147"/>
      <c r="H2" s="2147"/>
      <c r="I2" s="2148"/>
    </row>
    <row r="3" spans="1:10" ht="22.5" customHeight="1">
      <c r="A3" s="1901">
        <f>'300'!$A$3</f>
        <v>0</v>
      </c>
      <c r="B3" s="1902"/>
      <c r="C3" s="1902"/>
      <c r="D3" s="1902"/>
      <c r="E3" s="1902"/>
      <c r="F3" s="1902"/>
      <c r="G3" s="1902"/>
      <c r="H3" s="1902"/>
      <c r="I3" s="1903"/>
      <c r="J3" s="925"/>
    </row>
    <row r="4" spans="1:10" ht="22.5" customHeight="1">
      <c r="A4" s="1764" t="str">
        <f>UPPER('T des M - T of C'!B29)</f>
        <v>PRÊTS AUX INSTITUTIONS FINANCIÈRES ET ADMINISTRATIONS PUBLIQUES</v>
      </c>
      <c r="B4" s="1765"/>
      <c r="C4" s="1765"/>
      <c r="D4" s="1765"/>
      <c r="E4" s="1765"/>
      <c r="F4" s="1765"/>
      <c r="G4" s="1765"/>
      <c r="H4" s="1765"/>
      <c r="I4" s="1766"/>
      <c r="J4" s="258"/>
    </row>
    <row r="5" spans="1:10" ht="22.5" customHeight="1">
      <c r="A5" s="2188" t="str">
        <f>IF(Langue=0,"au "&amp;Identification!J19,"As at "&amp;Identification!J19)</f>
        <v>au </v>
      </c>
      <c r="B5" s="2189"/>
      <c r="C5" s="2189"/>
      <c r="D5" s="2189"/>
      <c r="E5" s="2189"/>
      <c r="F5" s="2189"/>
      <c r="G5" s="2189"/>
      <c r="H5" s="2189"/>
      <c r="I5" s="2190"/>
      <c r="J5" s="258"/>
    </row>
    <row r="6" spans="1:12" ht="15.75">
      <c r="A6" s="2124" t="str">
        <f>IF(Langue=0,K6,L6)</f>
        <v>(000$)</v>
      </c>
      <c r="B6" s="2125"/>
      <c r="C6" s="2125"/>
      <c r="D6" s="2125"/>
      <c r="E6" s="2125"/>
      <c r="F6" s="2125"/>
      <c r="G6" s="2125"/>
      <c r="H6" s="2125"/>
      <c r="I6" s="2126"/>
      <c r="J6" s="258"/>
      <c r="K6" s="102" t="s">
        <v>325</v>
      </c>
      <c r="L6" s="244" t="s">
        <v>970</v>
      </c>
    </row>
    <row r="7" spans="1:9" ht="11.25" customHeight="1">
      <c r="A7" s="2193"/>
      <c r="B7" s="2194"/>
      <c r="C7" s="2194"/>
      <c r="D7" s="2194"/>
      <c r="E7" s="2194"/>
      <c r="F7" s="2194"/>
      <c r="G7" s="2194"/>
      <c r="H7" s="2194"/>
      <c r="I7" s="2195"/>
    </row>
    <row r="8" spans="1:9" ht="7.5" customHeight="1">
      <c r="A8" s="2161" t="str">
        <f>IF(Langue=0,K34,L34)</f>
        <v>CATÉGORIE</v>
      </c>
      <c r="B8" s="2162"/>
      <c r="C8" s="2225"/>
      <c r="D8" s="2169" t="str">
        <f>IF(Langue=0,K35,L35)</f>
        <v>Solde net au bilan</v>
      </c>
      <c r="E8" s="2326" t="str">
        <f>IF(Langue=0,K36,L36)</f>
        <v>Prêts en retard</v>
      </c>
      <c r="F8" s="2327"/>
      <c r="G8" s="2327"/>
      <c r="H8" s="2328"/>
      <c r="I8" s="2169" t="s">
        <v>1508</v>
      </c>
    </row>
    <row r="9" spans="1:9" ht="7.5" customHeight="1">
      <c r="A9" s="1764"/>
      <c r="B9" s="1765"/>
      <c r="C9" s="1766"/>
      <c r="D9" s="2170"/>
      <c r="E9" s="2329"/>
      <c r="F9" s="2330"/>
      <c r="G9" s="2330"/>
      <c r="H9" s="2331"/>
      <c r="I9" s="2170"/>
    </row>
    <row r="10" spans="1:9" ht="37.5" customHeight="1">
      <c r="A10" s="1764"/>
      <c r="B10" s="1765"/>
      <c r="C10" s="1766"/>
      <c r="D10" s="2170"/>
      <c r="E10" s="999" t="str">
        <f>IF(Langue=0,K37,L37)</f>
        <v>De 1 à 
29 jours</v>
      </c>
      <c r="F10" s="999" t="str">
        <f>IF(Langue=0,K38,L38)</f>
        <v>De 30 à 
59 jours</v>
      </c>
      <c r="G10" s="999" t="str">
        <f>IF(Langue=0,K39,L39)</f>
        <v>60  à 
89 jours </v>
      </c>
      <c r="H10" s="999" t="str">
        <f>IF(Langue=0,K40,L40)</f>
        <v>90 jours et plus</v>
      </c>
      <c r="I10" s="2170"/>
    </row>
    <row r="11" spans="1:12" ht="15">
      <c r="A11" s="2414"/>
      <c r="B11" s="2415"/>
      <c r="C11" s="2416"/>
      <c r="D11" s="270" t="s">
        <v>376</v>
      </c>
      <c r="E11" s="270" t="s">
        <v>378</v>
      </c>
      <c r="F11" s="270" t="s">
        <v>379</v>
      </c>
      <c r="G11" s="270" t="s">
        <v>380</v>
      </c>
      <c r="H11" s="270" t="s">
        <v>381</v>
      </c>
      <c r="I11" s="270" t="s">
        <v>382</v>
      </c>
      <c r="L11" s="104"/>
    </row>
    <row r="12" spans="1:12" ht="30" customHeight="1">
      <c r="A12" s="2417" t="str">
        <f>IF(Langue=0,K12,L12)</f>
        <v>Prêts aux institutions financières </v>
      </c>
      <c r="B12" s="2418"/>
      <c r="C12" s="2418"/>
      <c r="D12" s="2418"/>
      <c r="E12" s="2418"/>
      <c r="F12" s="2418"/>
      <c r="G12" s="2418"/>
      <c r="H12" s="2418"/>
      <c r="I12" s="2419"/>
      <c r="K12" s="939" t="s">
        <v>699</v>
      </c>
      <c r="L12" s="133" t="s">
        <v>1498</v>
      </c>
    </row>
    <row r="13" spans="1:12" ht="30">
      <c r="A13" s="914"/>
      <c r="B13" s="404" t="str">
        <f t="shared" si="0" ref="B13:B18">IF(Langue=0,K13,L13)</f>
        <v>Autorités monétaires - banque centrale</v>
      </c>
      <c r="C13" s="495" t="s">
        <v>385</v>
      </c>
      <c r="D13" s="1219"/>
      <c r="E13" s="1219"/>
      <c r="F13" s="1219"/>
      <c r="G13" s="1219"/>
      <c r="H13" s="1220"/>
      <c r="I13" s="566"/>
      <c r="K13" s="2" t="s">
        <v>884</v>
      </c>
      <c r="L13" s="143" t="s">
        <v>1690</v>
      </c>
    </row>
    <row r="14" spans="1:12" ht="30">
      <c r="A14" s="914"/>
      <c r="B14" s="404" t="str">
        <f t="shared" si="0"/>
        <v>Intermédiation financière et activités connexes</v>
      </c>
      <c r="C14" s="495" t="s">
        <v>194</v>
      </c>
      <c r="D14" s="1219"/>
      <c r="E14" s="1219"/>
      <c r="F14" s="1219"/>
      <c r="G14" s="1219"/>
      <c r="H14" s="1220"/>
      <c r="I14" s="403"/>
      <c r="K14" s="2" t="s">
        <v>885</v>
      </c>
      <c r="L14" s="143" t="s">
        <v>1689</v>
      </c>
    </row>
    <row r="15" spans="1:12" ht="60">
      <c r="A15" s="914"/>
      <c r="B15" s="404" t="str">
        <f t="shared" si="0"/>
        <v>Valeurs mobilières, contrats de marchandises et autres activités d'investissement financier connexes</v>
      </c>
      <c r="C15" s="495" t="s">
        <v>195</v>
      </c>
      <c r="D15" s="1219"/>
      <c r="E15" s="1219"/>
      <c r="F15" s="1219"/>
      <c r="G15" s="1219"/>
      <c r="H15" s="1220"/>
      <c r="I15" s="403"/>
      <c r="K15" s="142" t="s">
        <v>960</v>
      </c>
      <c r="L15" s="143" t="s">
        <v>1688</v>
      </c>
    </row>
    <row r="16" spans="1:12" ht="30">
      <c r="A16" s="914"/>
      <c r="B16" s="404" t="str">
        <f t="shared" si="0"/>
        <v>Sociétés d'assurances et activités connexes </v>
      </c>
      <c r="C16" s="495" t="s">
        <v>200</v>
      </c>
      <c r="D16" s="1219"/>
      <c r="E16" s="1219"/>
      <c r="F16" s="1219"/>
      <c r="G16" s="1219"/>
      <c r="H16" s="1220"/>
      <c r="I16" s="403"/>
      <c r="K16" s="2" t="s">
        <v>886</v>
      </c>
      <c r="L16" s="143" t="s">
        <v>1686</v>
      </c>
    </row>
    <row r="17" spans="1:12" ht="15" customHeight="1">
      <c r="A17" s="914"/>
      <c r="B17" s="404" t="str">
        <f t="shared" si="0"/>
        <v>Caisses de retraite </v>
      </c>
      <c r="C17" s="495" t="s">
        <v>347</v>
      </c>
      <c r="D17" s="1219"/>
      <c r="E17" s="1219"/>
      <c r="F17" s="1219"/>
      <c r="G17" s="1219"/>
      <c r="H17" s="1220"/>
      <c r="I17" s="403"/>
      <c r="K17" s="2" t="s">
        <v>521</v>
      </c>
      <c r="L17" s="143" t="s">
        <v>1687</v>
      </c>
    </row>
    <row r="18" spans="1:12" ht="30" customHeight="1">
      <c r="A18" s="914"/>
      <c r="B18" s="404" t="str">
        <f t="shared" si="0"/>
        <v>Autres fonds et instruments financiers</v>
      </c>
      <c r="C18" s="495" t="s">
        <v>181</v>
      </c>
      <c r="D18" s="1219"/>
      <c r="E18" s="1219"/>
      <c r="F18" s="1219"/>
      <c r="G18" s="1219"/>
      <c r="H18" s="1220"/>
      <c r="I18" s="403"/>
      <c r="K18" s="2" t="s">
        <v>887</v>
      </c>
      <c r="L18" s="143" t="s">
        <v>1685</v>
      </c>
    </row>
    <row r="19" spans="1:12" ht="22.5" customHeight="1">
      <c r="A19" s="914"/>
      <c r="B19" s="478" t="s">
        <v>53</v>
      </c>
      <c r="C19" s="495" t="s">
        <v>386</v>
      </c>
      <c r="D19" s="1221">
        <f>SUM(D13:D18)</f>
        <v>0</v>
      </c>
      <c r="E19" s="1221">
        <f>SUM(E13:E18)</f>
        <v>0</v>
      </c>
      <c r="F19" s="1221">
        <f>SUM(F13:F18)</f>
        <v>0</v>
      </c>
      <c r="G19" s="1221">
        <f>SUM(G13:G18)</f>
        <v>0</v>
      </c>
      <c r="H19" s="1221">
        <f>SUM(H13:H18)</f>
        <v>0</v>
      </c>
      <c r="I19" s="1222"/>
      <c r="L19" s="104"/>
    </row>
    <row r="20" spans="1:12" ht="30" customHeight="1">
      <c r="A20" s="2420" t="str">
        <f>IF(Langue=0,K20,L20)</f>
        <v>Prêts aux administrations publiques canadiennes</v>
      </c>
      <c r="B20" s="2421"/>
      <c r="C20" s="2421"/>
      <c r="D20" s="1849"/>
      <c r="E20" s="1849"/>
      <c r="F20" s="1849"/>
      <c r="G20" s="1849"/>
      <c r="H20" s="1849"/>
      <c r="I20" s="1850"/>
      <c r="K20" s="166" t="s">
        <v>697</v>
      </c>
      <c r="L20" s="152" t="s">
        <v>2289</v>
      </c>
    </row>
    <row r="21" spans="1:12" ht="15" customHeight="1">
      <c r="A21" s="914"/>
      <c r="B21" s="130" t="str">
        <f>IF(Langue=0,K21,L21)</f>
        <v>Gouvernement fédéral</v>
      </c>
      <c r="C21" s="505" t="s">
        <v>389</v>
      </c>
      <c r="D21" s="1219"/>
      <c r="E21" s="1219"/>
      <c r="F21" s="1219"/>
      <c r="G21" s="1219"/>
      <c r="H21" s="1220"/>
      <c r="I21" s="566"/>
      <c r="K21" s="3" t="s">
        <v>522</v>
      </c>
      <c r="L21" s="112" t="s">
        <v>1499</v>
      </c>
    </row>
    <row r="22" spans="1:12" ht="15" customHeight="1">
      <c r="A22" s="914"/>
      <c r="B22" s="130" t="str">
        <f>IF(Langue=0,K22,L22)</f>
        <v>Gouvernement provincial</v>
      </c>
      <c r="C22" s="505" t="s">
        <v>390</v>
      </c>
      <c r="D22" s="1219"/>
      <c r="E22" s="1219"/>
      <c r="F22" s="1219"/>
      <c r="G22" s="1219"/>
      <c r="H22" s="1220"/>
      <c r="I22" s="403"/>
      <c r="K22" s="3" t="s">
        <v>523</v>
      </c>
      <c r="L22" s="112" t="s">
        <v>1500</v>
      </c>
    </row>
    <row r="23" spans="1:12" ht="30" customHeight="1">
      <c r="A23" s="914"/>
      <c r="B23" s="130" t="str">
        <f>IF(Langue=0,K23,L23)</f>
        <v>Municipalités et commissions scolaires </v>
      </c>
      <c r="C23" s="505" t="s">
        <v>606</v>
      </c>
      <c r="D23" s="1219"/>
      <c r="E23" s="1219"/>
      <c r="F23" s="1219"/>
      <c r="G23" s="1219"/>
      <c r="H23" s="1220"/>
      <c r="I23" s="403"/>
      <c r="K23" s="3" t="s">
        <v>524</v>
      </c>
      <c r="L23" s="112" t="s">
        <v>2290</v>
      </c>
    </row>
    <row r="24" spans="1:12" ht="22.5" customHeight="1">
      <c r="A24" s="914"/>
      <c r="B24" s="478" t="s">
        <v>53</v>
      </c>
      <c r="C24" s="506">
        <v>199</v>
      </c>
      <c r="D24" s="1221">
        <f>SUM(D21:D23)</f>
        <v>0</v>
      </c>
      <c r="E24" s="1221">
        <f>SUM(E21:E23)</f>
        <v>0</v>
      </c>
      <c r="F24" s="1221">
        <f>SUM(F21:F23)</f>
        <v>0</v>
      </c>
      <c r="G24" s="1221">
        <f>SUM(G21:G23)</f>
        <v>0</v>
      </c>
      <c r="H24" s="1221">
        <f>SUM(H21:H23)</f>
        <v>0</v>
      </c>
      <c r="I24" s="1222"/>
      <c r="L24" s="104"/>
    </row>
    <row r="25" spans="1:12" ht="30" customHeight="1">
      <c r="A25" s="2417" t="str">
        <f>IF(Langue=0,K25,L25)</f>
        <v>Prêts étrangers</v>
      </c>
      <c r="B25" s="2418"/>
      <c r="C25" s="2422"/>
      <c r="D25" s="2423"/>
      <c r="E25" s="2423"/>
      <c r="F25" s="2423"/>
      <c r="G25" s="2423"/>
      <c r="H25" s="2423"/>
      <c r="I25" s="2424"/>
      <c r="K25" s="939" t="s">
        <v>698</v>
      </c>
      <c r="L25" s="133" t="s">
        <v>1501</v>
      </c>
    </row>
    <row r="26" spans="1:12" ht="30" customHeight="1">
      <c r="A26" s="1005"/>
      <c r="B26" s="640" t="str">
        <f>IF(Langue=0,K26,L26)</f>
        <v>Administrations publiques étrangères</v>
      </c>
      <c r="C26" s="505" t="s">
        <v>660</v>
      </c>
      <c r="D26" s="1219"/>
      <c r="E26" s="1219"/>
      <c r="F26" s="1219"/>
      <c r="G26" s="1219"/>
      <c r="H26" s="1219"/>
      <c r="I26" s="1220"/>
      <c r="K26" s="167" t="s">
        <v>525</v>
      </c>
      <c r="L26" s="112" t="s">
        <v>2291</v>
      </c>
    </row>
    <row r="27" spans="1:12" s="1433" customFormat="1" ht="48.75" customHeight="1">
      <c r="A27" s="2425" t="str">
        <f>IF(Langue=0,K27,L27)</f>
        <v>TOTAL DES PRÊTS AUX INSTITUTIONS FINANCIÈRES ET ADMINISTRATIONS PUBLIQUES</v>
      </c>
      <c r="B27" s="2425"/>
      <c r="C27" s="1551">
        <v>299</v>
      </c>
      <c r="D27" s="1445">
        <f t="shared" si="1" ref="D27:I27">SUM(D19,D24,D26)</f>
        <v>0</v>
      </c>
      <c r="E27" s="1223">
        <f t="shared" si="1"/>
        <v>0</v>
      </c>
      <c r="F27" s="1223">
        <f t="shared" si="1"/>
        <v>0</v>
      </c>
      <c r="G27" s="1223">
        <f t="shared" si="1"/>
        <v>0</v>
      </c>
      <c r="H27" s="1552">
        <f t="shared" si="1"/>
        <v>0</v>
      </c>
      <c r="I27" s="1553">
        <f t="shared" si="1"/>
        <v>0</v>
      </c>
      <c r="K27" s="1554" t="s">
        <v>835</v>
      </c>
      <c r="L27" s="1555" t="s">
        <v>1627</v>
      </c>
    </row>
    <row r="28" spans="1:9" ht="15">
      <c r="A28" s="1694"/>
      <c r="B28" s="1695"/>
      <c r="C28" s="1695"/>
      <c r="D28" s="1695"/>
      <c r="E28" s="1695"/>
      <c r="F28" s="1695"/>
      <c r="G28" s="1695"/>
      <c r="H28" s="1695"/>
      <c r="I28" s="1696"/>
    </row>
    <row r="29" spans="1:9" ht="15">
      <c r="A29" s="1694"/>
      <c r="B29" s="1695"/>
      <c r="C29" s="1695"/>
      <c r="D29" s="1695"/>
      <c r="E29" s="1695"/>
      <c r="F29" s="1695"/>
      <c r="G29" s="1695"/>
      <c r="H29" s="1695"/>
      <c r="I29" s="1696"/>
    </row>
    <row r="30" spans="1:9" ht="15">
      <c r="A30" s="1694"/>
      <c r="B30" s="1695"/>
      <c r="C30" s="1695"/>
      <c r="D30" s="1695"/>
      <c r="E30" s="1695"/>
      <c r="F30" s="1695"/>
      <c r="G30" s="1695"/>
      <c r="H30" s="1695"/>
      <c r="I30" s="1696"/>
    </row>
    <row r="31" spans="1:9" ht="15">
      <c r="A31" s="1694"/>
      <c r="B31" s="1695"/>
      <c r="C31" s="1695"/>
      <c r="D31" s="1695"/>
      <c r="E31" s="1695"/>
      <c r="F31" s="1695"/>
      <c r="G31" s="1695"/>
      <c r="H31" s="1695"/>
      <c r="I31" s="1696"/>
    </row>
    <row r="32" spans="1:9" ht="15">
      <c r="A32" s="1694"/>
      <c r="B32" s="1695"/>
      <c r="C32" s="1695"/>
      <c r="D32" s="1695"/>
      <c r="E32" s="1695"/>
      <c r="F32" s="1695"/>
      <c r="G32" s="1695"/>
      <c r="H32" s="1695"/>
      <c r="I32" s="1696"/>
    </row>
    <row r="33" spans="1:9" ht="15">
      <c r="A33" s="1741">
        <f>+'1270'!A45:D45+1</f>
        <v>37</v>
      </c>
      <c r="B33" s="1742"/>
      <c r="C33" s="1742"/>
      <c r="D33" s="1742"/>
      <c r="E33" s="1742"/>
      <c r="F33" s="1742"/>
      <c r="G33" s="1742"/>
      <c r="H33" s="1742"/>
      <c r="I33" s="1743"/>
    </row>
    <row r="34" spans="11:12" ht="15">
      <c r="K34" s="538" t="s">
        <v>91</v>
      </c>
      <c r="L34" s="169" t="s">
        <v>971</v>
      </c>
    </row>
    <row r="35" spans="11:12" ht="15">
      <c r="K35" s="924" t="s">
        <v>415</v>
      </c>
      <c r="L35" s="389" t="s">
        <v>1466</v>
      </c>
    </row>
    <row r="36" spans="11:12" ht="15">
      <c r="K36" s="924" t="s">
        <v>836</v>
      </c>
      <c r="L36" s="389" t="s">
        <v>1656</v>
      </c>
    </row>
    <row r="37" spans="11:12" ht="15">
      <c r="K37" s="924" t="s">
        <v>518</v>
      </c>
      <c r="L37" s="389" t="s">
        <v>1563</v>
      </c>
    </row>
    <row r="38" spans="11:12" ht="15">
      <c r="K38" s="924" t="s">
        <v>519</v>
      </c>
      <c r="L38" s="389" t="s">
        <v>1564</v>
      </c>
    </row>
    <row r="39" spans="11:12" ht="15">
      <c r="K39" s="924" t="s">
        <v>520</v>
      </c>
      <c r="L39" s="389" t="s">
        <v>1565</v>
      </c>
    </row>
    <row r="40" spans="11:12" ht="15">
      <c r="K40" s="924" t="s">
        <v>94</v>
      </c>
      <c r="L40" s="389" t="s">
        <v>1566</v>
      </c>
    </row>
    <row r="41" spans="11:12" ht="15">
      <c r="K41" s="168" t="s">
        <v>153</v>
      </c>
      <c r="L41" s="630" t="s">
        <v>153</v>
      </c>
    </row>
  </sheetData>
  <sheetProtection algorithmName="SHA-512" hashValue="9VWQV0vaXQlzEPzxUfaDtUnoIE3z3kgfO+g3e6ZfY9J8+8lV3009D3XSLzNVhZVDMq2vSNYBApjmK5ROu0CRTg==" saltValue="U9x+1nfkNyp/J+9gs+4yWg==" spinCount="100000" sheet="1" objects="1" scenarios="1"/>
  <mergeCells count="18">
    <mergeCell ref="A20:I20"/>
    <mergeCell ref="A25:I25"/>
    <mergeCell ref="A27:B27"/>
    <mergeCell ref="A28:I32"/>
    <mergeCell ref="A33:I33"/>
    <mergeCell ref="A11:C11"/>
    <mergeCell ref="A12:I12"/>
    <mergeCell ref="D8:D10"/>
    <mergeCell ref="I8:I10"/>
    <mergeCell ref="A8:C10"/>
    <mergeCell ref="E8:H9"/>
    <mergeCell ref="A1:G1"/>
    <mergeCell ref="A5:I5"/>
    <mergeCell ref="A6:I6"/>
    <mergeCell ref="A2:I2"/>
    <mergeCell ref="A7:I7"/>
    <mergeCell ref="A3:I3"/>
    <mergeCell ref="A4:I4"/>
  </mergeCells>
  <conditionalFormatting sqref="A4">
    <cfRule type="expression" priority="2" dxfId="132">
      <formula>'\Coopératives\[Formulaire COOP_ 2015_VF_1.1.1.xlsx]Feuil1'!#REF!=0</formula>
    </cfRule>
  </conditionalFormatting>
  <conditionalFormatting sqref="A6">
    <cfRule type="expression" priority="1" dxfId="132">
      <formula>'\Coopératives\[Formulaire COOP_ 2015_VF_1.1.1.xlsx]Feuil1'!#REF!=0</formula>
    </cfRule>
  </conditionalFormatting>
  <hyperlinks>
    <hyperlink ref="H27" location="_P120008004" tooltip="Annexe\Schedule 1200" display="_1200_080_04"/>
    <hyperlink ref="D27" location="_P120008008" tooltip="Annexe\Schedule 1200" display="_1200_080_08"/>
    <hyperlink ref="I27" location="_P120008007" tooltip="Annexe\Schedule 1200" display="_1200_080_07"/>
  </hyperlinks>
  <printOptions horizontalCentered="1"/>
  <pageMargins left="0.393700787401575" right="0.393700787401575" top="1.11055118110236" bottom="0.590551181102362" header="0.31496062992126" footer="0.31496062992126"/>
  <pageSetup orientation="portrait" scale="68" r:id="rId2"/>
  <ignoredErrors>
    <ignoredError sqref="D11:I11 C13:C18 C19" numberStoredAsText="1"/>
  </ignoredErrors>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euil36">
    <tabColor rgb="FF92D050"/>
  </sheetPr>
  <dimension ref="A1:Q47"/>
  <sheetViews>
    <sheetView zoomScale="90" zoomScaleNormal="90" workbookViewId="0" topLeftCell="A1">
      <selection pane="topLeft" activeCell="C13" sqref="C13"/>
    </sheetView>
  </sheetViews>
  <sheetFormatPr defaultColWidth="0" defaultRowHeight="15" outlineLevelCol="1"/>
  <cols>
    <col min="1" max="1" width="51.5714285714286" style="915" customWidth="1"/>
    <col min="2" max="2" width="6" style="915" customWidth="1"/>
    <col min="3" max="4" width="20.7142857142857" style="915" customWidth="1"/>
    <col min="5" max="5" width="1.42857142857143" style="915" customWidth="1"/>
    <col min="6" max="6" width="42.2857142857143" style="915" hidden="1" customWidth="1" outlineLevel="1"/>
    <col min="7" max="7" width="31.1428571428571" style="915" hidden="1" customWidth="1" outlineLevel="1"/>
    <col min="8" max="8" width="19" style="915" hidden="1" customWidth="1" collapsed="1"/>
    <col min="9" max="11" width="11.4285714285714" style="915" hidden="1" customWidth="1"/>
    <col min="12" max="17" width="0" style="915" hidden="1" customWidth="1"/>
    <col min="18" max="16384" width="11.4285714285714" style="915" hidden="1"/>
  </cols>
  <sheetData>
    <row r="1" spans="1:4" ht="24" customHeight="1">
      <c r="A1" s="1795" t="str">
        <f>Identification!A14</f>
        <v>SOCIÉTÉ À CHARTE QUÉBÉCOISE</v>
      </c>
      <c r="B1" s="1796"/>
      <c r="C1" s="937"/>
      <c r="D1" s="218" t="str">
        <f>Identification!A15</f>
        <v>ÉTAT ANNUEL</v>
      </c>
    </row>
    <row r="2" spans="1:4" ht="15">
      <c r="A2" s="2146" t="str">
        <f>IF(Langue=0,"ANNEXE "&amp;'T des M - T of C'!A30,"SCHEDULE "&amp;'T des M - T of C'!A30)</f>
        <v>ANNEXE 1280.1</v>
      </c>
      <c r="B2" s="2147"/>
      <c r="C2" s="2147"/>
      <c r="D2" s="2148"/>
    </row>
    <row r="3" spans="1:4" ht="22.5" customHeight="1">
      <c r="A3" s="1901">
        <f>'300'!$A$3</f>
        <v>0</v>
      </c>
      <c r="B3" s="1902"/>
      <c r="C3" s="1902"/>
      <c r="D3" s="1903"/>
    </row>
    <row r="4" spans="1:5" ht="33.75" customHeight="1">
      <c r="A4" s="2178" t="str">
        <f>UPPER('T des M - T of C'!B30)</f>
        <v>SOMMAIRE DES PRÊTS AUX INSTITUTIONS FINANCIÈRES ET ADMINISTRATIONS PUBLIQUES - SELON L'IMPORTANCE</v>
      </c>
      <c r="B4" s="2179"/>
      <c r="C4" s="2179"/>
      <c r="D4" s="2341"/>
      <c r="E4" s="258"/>
    </row>
    <row r="5" spans="1:5" ht="22.5" customHeight="1">
      <c r="A5" s="2188" t="str">
        <f>IF(Langue=0,"au "&amp;Identification!J19,"As at "&amp;Identification!J19)</f>
        <v>au </v>
      </c>
      <c r="B5" s="2189"/>
      <c r="C5" s="2189"/>
      <c r="D5" s="2190"/>
      <c r="E5" s="1065"/>
    </row>
    <row r="6" spans="1:7" ht="15" customHeight="1">
      <c r="A6" s="2124" t="str">
        <f>IF(Langue=0,F6,G6)</f>
        <v>(000$)</v>
      </c>
      <c r="B6" s="2412"/>
      <c r="C6" s="2412"/>
      <c r="D6" s="2413"/>
      <c r="E6" s="1065"/>
      <c r="F6" s="915" t="s">
        <v>325</v>
      </c>
      <c r="G6" s="143" t="s">
        <v>970</v>
      </c>
    </row>
    <row r="7" spans="1:7" ht="11.25" customHeight="1">
      <c r="A7" s="2185"/>
      <c r="B7" s="2186"/>
      <c r="C7" s="2186"/>
      <c r="D7" s="2187"/>
      <c r="G7" s="143"/>
    </row>
    <row r="8" spans="1:7" ht="15">
      <c r="A8" s="1904" t="str">
        <f>IF(Langue=0,F22,G22)</f>
        <v>TRANCHE</v>
      </c>
      <c r="B8" s="1906"/>
      <c r="C8" s="2410" t="str">
        <f>IF(Langue=0,F23,G23)</f>
        <v>Nombre</v>
      </c>
      <c r="D8" s="2410" t="str">
        <f>IF(Langue=0,F24,G24)</f>
        <v>Valeur nette au bilan</v>
      </c>
      <c r="G8" s="143"/>
    </row>
    <row r="9" spans="1:7" ht="15">
      <c r="A9" s="2178"/>
      <c r="B9" s="2341"/>
      <c r="C9" s="2411"/>
      <c r="D9" s="2411"/>
      <c r="G9" s="143"/>
    </row>
    <row r="10" spans="1:7" ht="15">
      <c r="A10" s="2178"/>
      <c r="B10" s="2341"/>
      <c r="C10" s="2411"/>
      <c r="D10" s="2411"/>
      <c r="G10" s="143"/>
    </row>
    <row r="11" spans="1:7" ht="15">
      <c r="A11" s="2298"/>
      <c r="B11" s="2298"/>
      <c r="C11" s="522" t="s">
        <v>376</v>
      </c>
      <c r="D11" s="522" t="s">
        <v>394</v>
      </c>
      <c r="G11" s="143"/>
    </row>
    <row r="12" spans="1:7" ht="15" customHeight="1">
      <c r="A12" s="271" t="str">
        <f t="shared" si="0" ref="A12:A17">IF(Langue=0,F12,G12)</f>
        <v>0 à 500</v>
      </c>
      <c r="B12" s="445" t="s">
        <v>385</v>
      </c>
      <c r="C12" s="1219"/>
      <c r="D12" s="1220"/>
      <c r="F12" s="915" t="s">
        <v>808</v>
      </c>
      <c r="G12" s="143" t="s">
        <v>1259</v>
      </c>
    </row>
    <row r="13" spans="1:17" ht="15" customHeight="1">
      <c r="A13" s="271" t="str">
        <f t="shared" si="0"/>
        <v>Plus de 500  jusqu'à 1 000 </v>
      </c>
      <c r="B13" s="445" t="s">
        <v>194</v>
      </c>
      <c r="C13" s="1219"/>
      <c r="D13" s="1220"/>
      <c r="F13" s="915" t="s">
        <v>809</v>
      </c>
      <c r="G13" s="143" t="s">
        <v>1281</v>
      </c>
      <c r="Q13" s="915" t="s">
        <v>324</v>
      </c>
    </row>
    <row r="14" spans="1:7" ht="15" customHeight="1">
      <c r="A14" s="271" t="str">
        <f t="shared" si="0"/>
        <v>Plus de 1 000  jusqu'à 5 000</v>
      </c>
      <c r="B14" s="463" t="s">
        <v>195</v>
      </c>
      <c r="C14" s="1219"/>
      <c r="D14" s="1220"/>
      <c r="F14" s="915" t="s">
        <v>810</v>
      </c>
      <c r="G14" s="143" t="s">
        <v>1282</v>
      </c>
    </row>
    <row r="15" spans="1:7" ht="15">
      <c r="A15" s="271" t="str">
        <f t="shared" si="0"/>
        <v>Plus de 5 000  jusqu'à 10 000</v>
      </c>
      <c r="B15" s="463" t="s">
        <v>200</v>
      </c>
      <c r="C15" s="1219"/>
      <c r="D15" s="1220"/>
      <c r="F15" s="915" t="s">
        <v>811</v>
      </c>
      <c r="G15" s="143" t="s">
        <v>1283</v>
      </c>
    </row>
    <row r="16" spans="1:7" ht="15">
      <c r="A16" s="271" t="str">
        <f t="shared" si="0"/>
        <v>Plus de 10 000 </v>
      </c>
      <c r="B16" s="445" t="s">
        <v>347</v>
      </c>
      <c r="C16" s="1219"/>
      <c r="D16" s="1220"/>
      <c r="F16" s="915" t="s">
        <v>812</v>
      </c>
      <c r="G16" s="143" t="s">
        <v>1284</v>
      </c>
    </row>
    <row r="17" spans="1:11" s="925" customFormat="1" ht="30">
      <c r="A17" s="1013" t="str">
        <f t="shared" si="0"/>
        <v>TOTAL DES PRÊTS AUX INSTITUTIONS FINANCIÈRES ET ADMINISTRATIONS PUBLIQUES</v>
      </c>
      <c r="B17" s="447" t="s">
        <v>386</v>
      </c>
      <c r="C17" s="1519">
        <f>SUM(C12:C16)</f>
        <v>0</v>
      </c>
      <c r="D17" s="1200">
        <f>SUM(D12:D16)</f>
        <v>0</v>
      </c>
      <c r="F17" s="1709" t="s">
        <v>835</v>
      </c>
      <c r="G17" s="2136" t="s">
        <v>1627</v>
      </c>
      <c r="I17" s="915"/>
      <c r="J17" s="915"/>
      <c r="K17" s="915"/>
    </row>
    <row r="18" spans="1:7" ht="15">
      <c r="A18" s="2299"/>
      <c r="B18" s="2300"/>
      <c r="C18" s="2296"/>
      <c r="D18" s="2297"/>
      <c r="F18" s="1709"/>
      <c r="G18" s="2136"/>
    </row>
    <row r="19" spans="1:7" ht="15">
      <c r="A19" s="2295"/>
      <c r="B19" s="2296"/>
      <c r="C19" s="2296"/>
      <c r="D19" s="2297"/>
      <c r="F19" s="1709"/>
      <c r="G19" s="2136"/>
    </row>
    <row r="20" spans="1:7" ht="15">
      <c r="A20" s="2295"/>
      <c r="B20" s="2296"/>
      <c r="C20" s="2296"/>
      <c r="D20" s="2297"/>
      <c r="G20" s="143"/>
    </row>
    <row r="21" spans="1:7" ht="15">
      <c r="A21" s="2295"/>
      <c r="B21" s="2296"/>
      <c r="C21" s="2296"/>
      <c r="D21" s="2297"/>
      <c r="G21" s="143"/>
    </row>
    <row r="22" spans="1:7" ht="15">
      <c r="A22" s="2295"/>
      <c r="B22" s="2296"/>
      <c r="C22" s="2296"/>
      <c r="D22" s="2297"/>
      <c r="F22" s="936" t="s">
        <v>409</v>
      </c>
      <c r="G22" s="160" t="s">
        <v>1202</v>
      </c>
    </row>
    <row r="23" spans="1:7" ht="15">
      <c r="A23" s="914"/>
      <c r="D23" s="916"/>
      <c r="F23" s="914" t="s">
        <v>151</v>
      </c>
      <c r="G23" s="384" t="s">
        <v>1191</v>
      </c>
    </row>
    <row r="24" spans="1:7" ht="15">
      <c r="A24" s="914"/>
      <c r="D24" s="916"/>
      <c r="F24" s="1005" t="s">
        <v>2403</v>
      </c>
      <c r="G24" s="625" t="s">
        <v>1466</v>
      </c>
    </row>
    <row r="25" spans="1:4" ht="15">
      <c r="A25" s="914"/>
      <c r="D25" s="916"/>
    </row>
    <row r="26" spans="1:4" ht="15">
      <c r="A26" s="914"/>
      <c r="D26" s="916"/>
    </row>
    <row r="27" spans="1:4" ht="15">
      <c r="A27" s="914"/>
      <c r="D27" s="916"/>
    </row>
    <row r="28" spans="1:4" ht="15">
      <c r="A28" s="914"/>
      <c r="D28" s="916"/>
    </row>
    <row r="29" spans="1:4" ht="15">
      <c r="A29" s="914"/>
      <c r="D29" s="916"/>
    </row>
    <row r="30" spans="1:4" ht="15">
      <c r="A30" s="914"/>
      <c r="D30" s="916"/>
    </row>
    <row r="31" spans="1:4" ht="15">
      <c r="A31" s="914"/>
      <c r="D31" s="916"/>
    </row>
    <row r="32" spans="1:4" ht="15">
      <c r="A32" s="914"/>
      <c r="D32" s="916"/>
    </row>
    <row r="33" spans="1:4" ht="15">
      <c r="A33" s="914"/>
      <c r="D33" s="916"/>
    </row>
    <row r="34" spans="1:4" ht="15">
      <c r="A34" s="914"/>
      <c r="D34" s="916"/>
    </row>
    <row r="35" spans="1:4" ht="15">
      <c r="A35" s="914"/>
      <c r="D35" s="916"/>
    </row>
    <row r="36" spans="1:4" ht="15">
      <c r="A36" s="914"/>
      <c r="D36" s="916"/>
    </row>
    <row r="37" spans="1:4" ht="15">
      <c r="A37" s="914"/>
      <c r="D37" s="916"/>
    </row>
    <row r="38" spans="1:4" ht="15">
      <c r="A38" s="914"/>
      <c r="D38" s="916"/>
    </row>
    <row r="39" spans="1:4" ht="15">
      <c r="A39" s="914"/>
      <c r="D39" s="916"/>
    </row>
    <row r="40" spans="1:4" ht="15">
      <c r="A40" s="914"/>
      <c r="D40" s="916"/>
    </row>
    <row r="41" spans="1:4" ht="15">
      <c r="A41" s="914"/>
      <c r="D41" s="916"/>
    </row>
    <row r="42" spans="1:4" ht="15">
      <c r="A42" s="914"/>
      <c r="D42" s="916"/>
    </row>
    <row r="43" spans="1:4" ht="15">
      <c r="A43" s="914"/>
      <c r="D43" s="916"/>
    </row>
    <row r="44" spans="1:4" ht="15">
      <c r="A44" s="914"/>
      <c r="D44" s="916"/>
    </row>
    <row r="45" spans="1:4" ht="15">
      <c r="A45" s="914"/>
      <c r="D45" s="916"/>
    </row>
    <row r="46" spans="1:4" ht="15">
      <c r="A46" s="914"/>
      <c r="D46" s="916"/>
    </row>
    <row r="47" spans="1:4" ht="15">
      <c r="A47" s="1741">
        <f>'1280'!A33:I33+1</f>
        <v>38</v>
      </c>
      <c r="B47" s="1742"/>
      <c r="C47" s="1742"/>
      <c r="D47" s="1743"/>
    </row>
  </sheetData>
  <sheetProtection algorithmName="SHA-512" hashValue="xBYFQKKgftR6lorNn0ruaaITYvRLzCvi4JxUEjjiRqBvpk7ovs21yB/61qr7EAfcDhYAu8D4YBi/wnZKq4+bBQ==" saltValue="/L5mXfJFz3leeN7pL9BWyQ==" spinCount="100000" sheet="1" objects="1" scenarios="1"/>
  <mergeCells count="16">
    <mergeCell ref="A20:D22"/>
    <mergeCell ref="A47:D47"/>
    <mergeCell ref="F17:F19"/>
    <mergeCell ref="G17:G19"/>
    <mergeCell ref="A1:B1"/>
    <mergeCell ref="A2:D2"/>
    <mergeCell ref="A3:D3"/>
    <mergeCell ref="A8:B10"/>
    <mergeCell ref="C8:C10"/>
    <mergeCell ref="D8:D10"/>
    <mergeCell ref="A7:D7"/>
    <mergeCell ref="A4:D4"/>
    <mergeCell ref="A5:D5"/>
    <mergeCell ref="A11:B11"/>
    <mergeCell ref="A6:D6"/>
    <mergeCell ref="A18:D19"/>
  </mergeCells>
  <conditionalFormatting sqref="A4">
    <cfRule type="expression" priority="2" dxfId="132">
      <formula>'\Coopératives\[Formulaire COOP_ 2015_VF_1.1.1.xlsx]Feuil1'!#REF!=0</formula>
    </cfRule>
  </conditionalFormatting>
  <conditionalFormatting sqref="A6">
    <cfRule type="expression" priority="1" dxfId="132">
      <formula>'\Coopératives\[Formulaire COOP_ 2015_VF_1.1.1.xlsx]Feuil1'!#REF!=0</formula>
    </cfRule>
  </conditionalFormatting>
  <hyperlinks>
    <hyperlink ref="C17" location="_P120008002" tooltip="Annexe\Schedule 1200" display="_1200_080_02"/>
    <hyperlink ref="D17" location="_P128029902" tooltip="Annexe\Schedule 1280" display="_P128029902"/>
  </hyperlinks>
  <printOptions horizontalCentered="1"/>
  <pageMargins left="0.393700787401575" right="0.393700787401575" top="1.11555118110236" bottom="0.590551181102362" header="0.31496062992126" footer="0.31496062992126"/>
  <pageSetup orientation="portrait" scale="76" r:id="rId2"/>
  <ignoredErrors>
    <ignoredError sqref="B17 C11:D11 B12:B13" numberStoredAsText="1"/>
  </ignoredErrors>
  <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euil66">
    <tabColor theme="6" tint="0.399980008602142"/>
  </sheetPr>
  <dimension ref="A1:K45"/>
  <sheetViews>
    <sheetView zoomScale="90" zoomScaleNormal="90" workbookViewId="0" topLeftCell="A1">
      <selection pane="topLeft" activeCell="A4" sqref="A4:H4"/>
    </sheetView>
  </sheetViews>
  <sheetFormatPr defaultColWidth="0" defaultRowHeight="15" outlineLevelCol="1"/>
  <cols>
    <col min="1" max="1" width="33.8571428571429" style="1039" customWidth="1"/>
    <col min="2" max="2" width="6" style="1039" customWidth="1"/>
    <col min="3" max="7" width="13.7142857142857" style="1039" customWidth="1"/>
    <col min="8" max="8" width="19.2857142857143" style="1039" customWidth="1"/>
    <col min="9" max="9" width="1.42857142857143" style="1039" customWidth="1"/>
    <col min="10" max="10" width="25.5714285714286" style="1039" hidden="1" customWidth="1" outlineLevel="1"/>
    <col min="11" max="11" width="23" style="1039" hidden="1" customWidth="1" outlineLevel="1"/>
    <col min="12" max="12" width="0" style="1039" hidden="1" customWidth="1" collapsed="1"/>
    <col min="13" max="16384" width="11.4285714285714" style="1039" hidden="1"/>
  </cols>
  <sheetData>
    <row r="1" spans="1:11" ht="24" customHeight="1">
      <c r="A1" s="1795" t="str">
        <f>Identification!A14</f>
        <v>SOCIÉTÉ À CHARTE QUÉBÉCOISE</v>
      </c>
      <c r="B1" s="1796"/>
      <c r="C1" s="1796"/>
      <c r="D1" s="1796"/>
      <c r="E1" s="1796"/>
      <c r="F1" s="1796"/>
      <c r="G1" s="937"/>
      <c r="H1" s="218" t="str">
        <f>Identification!A15</f>
        <v>ÉTAT ANNUEL</v>
      </c>
      <c r="K1" s="272"/>
    </row>
    <row r="2" spans="1:11" ht="15">
      <c r="A2" s="2146" t="str">
        <f>IF(Langue=0,"ANNEXE "&amp;'T des M - T of C'!A31,"SCHEDULE "&amp;'T des M - T of C'!A31)</f>
        <v>ANNEXE 1290</v>
      </c>
      <c r="B2" s="2147"/>
      <c r="C2" s="2147"/>
      <c r="D2" s="2147"/>
      <c r="E2" s="2147"/>
      <c r="F2" s="2147"/>
      <c r="G2" s="2147"/>
      <c r="H2" s="2148"/>
      <c r="K2" s="272"/>
    </row>
    <row r="3" spans="1:11" ht="22.5" customHeight="1">
      <c r="A3" s="1901">
        <f>'300'!A3:G3</f>
        <v>0</v>
      </c>
      <c r="B3" s="1902"/>
      <c r="C3" s="1902"/>
      <c r="D3" s="1902"/>
      <c r="E3" s="1902"/>
      <c r="F3" s="1902"/>
      <c r="G3" s="1902"/>
      <c r="H3" s="1903"/>
      <c r="K3" s="272"/>
    </row>
    <row r="4" spans="1:11" ht="22.5" customHeight="1">
      <c r="A4" s="1764" t="str">
        <f>UPPER('T des M - T of C'!B31)</f>
        <v>AUTRES PRÊTS</v>
      </c>
      <c r="B4" s="1765"/>
      <c r="C4" s="1765"/>
      <c r="D4" s="1765"/>
      <c r="E4" s="1765"/>
      <c r="F4" s="1765"/>
      <c r="G4" s="1765"/>
      <c r="H4" s="1766"/>
      <c r="K4" s="272"/>
    </row>
    <row r="5" spans="1:11" ht="22.5" customHeight="1">
      <c r="A5" s="2188" t="str">
        <f>IF(Langue=0,"au "&amp;Identification!J19,"As at "&amp;Identification!J19)</f>
        <v>au </v>
      </c>
      <c r="B5" s="2189"/>
      <c r="C5" s="2189"/>
      <c r="D5" s="2189"/>
      <c r="E5" s="2189"/>
      <c r="F5" s="2189"/>
      <c r="G5" s="2189"/>
      <c r="H5" s="2190"/>
      <c r="K5" s="272"/>
    </row>
    <row r="6" spans="1:11" ht="15" customHeight="1">
      <c r="A6" s="2124" t="str">
        <f>IF(Langue=0,J6,K6)</f>
        <v>(000$)</v>
      </c>
      <c r="B6" s="2125"/>
      <c r="C6" s="2125"/>
      <c r="D6" s="2125"/>
      <c r="E6" s="2125"/>
      <c r="F6" s="2125"/>
      <c r="G6" s="2125"/>
      <c r="H6" s="2126"/>
      <c r="J6" s="102" t="s">
        <v>325</v>
      </c>
      <c r="K6" s="244" t="s">
        <v>970</v>
      </c>
    </row>
    <row r="7" spans="1:11" s="915" customFormat="1" ht="11.25" customHeight="1">
      <c r="A7" s="2193"/>
      <c r="B7" s="2194"/>
      <c r="C7" s="2194"/>
      <c r="D7" s="2194"/>
      <c r="E7" s="2194"/>
      <c r="F7" s="2194"/>
      <c r="G7" s="2194"/>
      <c r="H7" s="2195"/>
      <c r="K7" s="143"/>
    </row>
    <row r="8" spans="1:11" ht="7.5" customHeight="1">
      <c r="A8" s="2440" t="str">
        <f>IF(Langue=0,J10,K10)</f>
        <v>DESCRIPTION</v>
      </c>
      <c r="B8" s="2441"/>
      <c r="C8" s="2430" t="str">
        <f>IF(Langue=0,J11,K11)</f>
        <v>Solde net au bilan</v>
      </c>
      <c r="D8" s="2432" t="str">
        <f>IF(Langue=0,J12,K12)</f>
        <v>Prêts en retard</v>
      </c>
      <c r="E8" s="2433"/>
      <c r="F8" s="2433"/>
      <c r="G8" s="2434"/>
      <c r="H8" s="2438" t="str">
        <f>IF(Langue=0,J17,K17)</f>
        <v>Provisions</v>
      </c>
      <c r="K8" s="143"/>
    </row>
    <row r="9" spans="1:11" ht="7.5" customHeight="1">
      <c r="A9" s="2442"/>
      <c r="B9" s="2443"/>
      <c r="C9" s="2431"/>
      <c r="D9" s="2435"/>
      <c r="E9" s="2436"/>
      <c r="F9" s="2436"/>
      <c r="G9" s="2437"/>
      <c r="H9" s="2439"/>
      <c r="J9" s="915"/>
      <c r="K9" s="143"/>
    </row>
    <row r="10" spans="1:11" ht="37.5" customHeight="1">
      <c r="A10" s="2442"/>
      <c r="B10" s="2443"/>
      <c r="C10" s="2431"/>
      <c r="D10" s="1021" t="str">
        <f>IF(Langue=0,J13,K13)</f>
        <v>De 1 à 29 jours</v>
      </c>
      <c r="E10" s="1021" t="str">
        <f>IF(Langue=0,J14,K14)</f>
        <v>De 30 à 59 jours</v>
      </c>
      <c r="F10" s="1021" t="str">
        <f>IF(Langue=0,J15,K15)</f>
        <v>De 60 à 89 jours</v>
      </c>
      <c r="G10" s="1021" t="str">
        <f>IF(Langue=0,J16,K16)</f>
        <v>90 jours et plus</v>
      </c>
      <c r="H10" s="2439"/>
      <c r="J10" s="915" t="s">
        <v>397</v>
      </c>
      <c r="K10" s="143" t="s">
        <v>397</v>
      </c>
    </row>
    <row r="11" spans="1:11" ht="15">
      <c r="A11" s="571" t="s">
        <v>1505</v>
      </c>
      <c r="B11" s="641"/>
      <c r="C11" s="523" t="s">
        <v>377</v>
      </c>
      <c r="D11" s="523" t="s">
        <v>376</v>
      </c>
      <c r="E11" s="523" t="s">
        <v>378</v>
      </c>
      <c r="F11" s="523" t="s">
        <v>379</v>
      </c>
      <c r="G11" s="523" t="s">
        <v>380</v>
      </c>
      <c r="H11" s="523" t="s">
        <v>381</v>
      </c>
      <c r="J11" s="915" t="s">
        <v>415</v>
      </c>
      <c r="K11" s="143" t="s">
        <v>1466</v>
      </c>
    </row>
    <row r="12" spans="1:11" ht="15.75" customHeight="1">
      <c r="A12" s="1225"/>
      <c r="B12" s="352" t="s">
        <v>385</v>
      </c>
      <c r="C12" s="1226"/>
      <c r="D12" s="1226"/>
      <c r="E12" s="1226"/>
      <c r="F12" s="1226"/>
      <c r="G12" s="1226"/>
      <c r="H12" s="1227"/>
      <c r="J12" s="915" t="s">
        <v>836</v>
      </c>
      <c r="K12" s="143" t="s">
        <v>1656</v>
      </c>
    </row>
    <row r="13" spans="1:11" ht="15.75" customHeight="1">
      <c r="A13" s="1225"/>
      <c r="B13" s="352" t="s">
        <v>194</v>
      </c>
      <c r="C13" s="1226"/>
      <c r="D13" s="1226"/>
      <c r="E13" s="1226"/>
      <c r="F13" s="1226"/>
      <c r="G13" s="1226"/>
      <c r="H13" s="1227"/>
      <c r="J13" s="915" t="s">
        <v>603</v>
      </c>
      <c r="K13" s="143" t="s">
        <v>1563</v>
      </c>
    </row>
    <row r="14" spans="1:11" ht="15.75" customHeight="1">
      <c r="A14" s="1225"/>
      <c r="B14" s="352" t="s">
        <v>195</v>
      </c>
      <c r="C14" s="1226"/>
      <c r="D14" s="1226"/>
      <c r="E14" s="1226"/>
      <c r="F14" s="1226"/>
      <c r="G14" s="1226"/>
      <c r="H14" s="1227"/>
      <c r="J14" s="915" t="s">
        <v>604</v>
      </c>
      <c r="K14" s="143" t="s">
        <v>1564</v>
      </c>
    </row>
    <row r="15" spans="1:11" ht="15.75" customHeight="1">
      <c r="A15" s="1225"/>
      <c r="B15" s="352" t="s">
        <v>200</v>
      </c>
      <c r="C15" s="1226"/>
      <c r="D15" s="1226"/>
      <c r="E15" s="1226"/>
      <c r="F15" s="1226"/>
      <c r="G15" s="1226"/>
      <c r="H15" s="1227"/>
      <c r="J15" s="915" t="s">
        <v>605</v>
      </c>
      <c r="K15" s="143" t="s">
        <v>1565</v>
      </c>
    </row>
    <row r="16" spans="1:11" ht="15.75" customHeight="1">
      <c r="A16" s="1225"/>
      <c r="B16" s="352" t="s">
        <v>347</v>
      </c>
      <c r="C16" s="1226"/>
      <c r="D16" s="1226"/>
      <c r="E16" s="1226"/>
      <c r="F16" s="1226"/>
      <c r="G16" s="1226"/>
      <c r="H16" s="1227"/>
      <c r="J16" s="915" t="s">
        <v>94</v>
      </c>
      <c r="K16" s="143" t="s">
        <v>1566</v>
      </c>
    </row>
    <row r="17" spans="1:11" ht="15.75" customHeight="1">
      <c r="A17" s="1225"/>
      <c r="B17" s="352" t="s">
        <v>181</v>
      </c>
      <c r="C17" s="1226"/>
      <c r="D17" s="1226"/>
      <c r="E17" s="1226"/>
      <c r="F17" s="1226"/>
      <c r="G17" s="1226"/>
      <c r="H17" s="1227"/>
      <c r="J17" s="915" t="s">
        <v>1508</v>
      </c>
      <c r="K17" s="143" t="s">
        <v>1508</v>
      </c>
    </row>
    <row r="18" spans="1:11" ht="15.75" customHeight="1">
      <c r="A18" s="1225"/>
      <c r="B18" s="352" t="s">
        <v>188</v>
      </c>
      <c r="C18" s="1226"/>
      <c r="D18" s="1226"/>
      <c r="E18" s="1226"/>
      <c r="F18" s="1226"/>
      <c r="G18" s="1226"/>
      <c r="H18" s="1227"/>
      <c r="J18" s="197"/>
      <c r="K18" s="198"/>
    </row>
    <row r="19" spans="1:11" ht="15.75" customHeight="1">
      <c r="A19" s="1225"/>
      <c r="B19" s="352" t="s">
        <v>191</v>
      </c>
      <c r="C19" s="1226"/>
      <c r="D19" s="1226"/>
      <c r="E19" s="1226"/>
      <c r="F19" s="1226"/>
      <c r="G19" s="1226"/>
      <c r="H19" s="1227"/>
      <c r="J19" s="197"/>
      <c r="K19" s="198"/>
    </row>
    <row r="20" spans="1:11" ht="15.75" customHeight="1">
      <c r="A20" s="1225"/>
      <c r="B20" s="352" t="s">
        <v>396</v>
      </c>
      <c r="C20" s="1226"/>
      <c r="D20" s="1226"/>
      <c r="E20" s="1226"/>
      <c r="F20" s="1226"/>
      <c r="G20" s="1226"/>
      <c r="H20" s="1227"/>
      <c r="J20" s="197"/>
      <c r="K20" s="198"/>
    </row>
    <row r="21" spans="1:11" ht="15.75" customHeight="1">
      <c r="A21" s="1225"/>
      <c r="B21" s="352" t="s">
        <v>389</v>
      </c>
      <c r="C21" s="1226"/>
      <c r="D21" s="1226"/>
      <c r="E21" s="1226"/>
      <c r="F21" s="1226"/>
      <c r="G21" s="1226"/>
      <c r="H21" s="1227"/>
      <c r="J21" s="197"/>
      <c r="K21" s="198"/>
    </row>
    <row r="22" spans="1:11" ht="15.75" customHeight="1">
      <c r="A22" s="1225"/>
      <c r="B22" s="352" t="s">
        <v>390</v>
      </c>
      <c r="C22" s="1226"/>
      <c r="D22" s="1226"/>
      <c r="E22" s="1226"/>
      <c r="F22" s="1226"/>
      <c r="G22" s="1226"/>
      <c r="H22" s="1227"/>
      <c r="J22" s="197"/>
      <c r="K22" s="198"/>
    </row>
    <row r="23" spans="1:11" ht="15.75" customHeight="1">
      <c r="A23" s="1225"/>
      <c r="B23" s="352" t="s">
        <v>606</v>
      </c>
      <c r="C23" s="1226"/>
      <c r="D23" s="1226"/>
      <c r="E23" s="1226"/>
      <c r="F23" s="1226"/>
      <c r="G23" s="1226"/>
      <c r="H23" s="1227"/>
      <c r="J23" s="197"/>
      <c r="K23" s="198"/>
    </row>
    <row r="24" spans="1:11" ht="15.75" customHeight="1">
      <c r="A24" s="1225"/>
      <c r="B24" s="352" t="s">
        <v>607</v>
      </c>
      <c r="C24" s="1226"/>
      <c r="D24" s="1226"/>
      <c r="E24" s="1226"/>
      <c r="F24" s="1226"/>
      <c r="G24" s="1226"/>
      <c r="H24" s="1227"/>
      <c r="J24" s="197"/>
      <c r="K24" s="198"/>
    </row>
    <row r="25" spans="1:11" ht="15.75" customHeight="1">
      <c r="A25" s="1225"/>
      <c r="B25" s="352" t="s">
        <v>608</v>
      </c>
      <c r="C25" s="1226"/>
      <c r="D25" s="1226"/>
      <c r="E25" s="1226"/>
      <c r="F25" s="1226"/>
      <c r="G25" s="1226"/>
      <c r="H25" s="1227"/>
      <c r="J25" s="197"/>
      <c r="K25" s="198"/>
    </row>
    <row r="26" spans="1:11" ht="15.75" customHeight="1">
      <c r="A26" s="1225"/>
      <c r="B26" s="352" t="s">
        <v>609</v>
      </c>
      <c r="C26" s="1226"/>
      <c r="D26" s="1226"/>
      <c r="E26" s="1226"/>
      <c r="F26" s="1226"/>
      <c r="G26" s="1226"/>
      <c r="H26" s="1227"/>
      <c r="J26" s="197"/>
      <c r="K26" s="198"/>
    </row>
    <row r="27" spans="1:11" ht="15.75" customHeight="1">
      <c r="A27" s="1225"/>
      <c r="B27" s="352" t="s">
        <v>610</v>
      </c>
      <c r="C27" s="1226"/>
      <c r="D27" s="1226"/>
      <c r="E27" s="1226"/>
      <c r="F27" s="1226"/>
      <c r="G27" s="1226"/>
      <c r="H27" s="1227"/>
      <c r="J27" s="197"/>
      <c r="K27" s="198"/>
    </row>
    <row r="28" spans="1:11" ht="15.75" customHeight="1">
      <c r="A28" s="1225"/>
      <c r="B28" s="352" t="s">
        <v>611</v>
      </c>
      <c r="C28" s="1226"/>
      <c r="D28" s="1226"/>
      <c r="E28" s="1226"/>
      <c r="F28" s="1226"/>
      <c r="G28" s="1226"/>
      <c r="H28" s="1227"/>
      <c r="J28" s="197"/>
      <c r="K28" s="198"/>
    </row>
    <row r="29" spans="1:11" ht="15.75" customHeight="1">
      <c r="A29" s="1225"/>
      <c r="B29" s="352" t="s">
        <v>612</v>
      </c>
      <c r="C29" s="1226"/>
      <c r="D29" s="1226"/>
      <c r="E29" s="1226"/>
      <c r="F29" s="1226"/>
      <c r="G29" s="1226"/>
      <c r="H29" s="1227"/>
      <c r="J29" s="197"/>
      <c r="K29" s="198"/>
    </row>
    <row r="30" spans="1:11" ht="15.75" customHeight="1">
      <c r="A30" s="1228"/>
      <c r="B30" s="352" t="s">
        <v>613</v>
      </c>
      <c r="C30" s="1226"/>
      <c r="D30" s="1226"/>
      <c r="E30" s="1226"/>
      <c r="F30" s="1226"/>
      <c r="G30" s="1226"/>
      <c r="H30" s="1227"/>
      <c r="J30" s="197"/>
      <c r="K30" s="198"/>
    </row>
    <row r="31" spans="1:11" s="1558" customFormat="1" ht="22.5" customHeight="1">
      <c r="A31" s="1556" t="s">
        <v>80</v>
      </c>
      <c r="B31" s="1557" t="s">
        <v>561</v>
      </c>
      <c r="C31" s="1445">
        <f t="shared" si="0" ref="C31:H31">SUM(C12:C30)</f>
        <v>0</v>
      </c>
      <c r="D31" s="1199">
        <f t="shared" si="0"/>
        <v>0</v>
      </c>
      <c r="E31" s="1199">
        <f t="shared" si="0"/>
        <v>0</v>
      </c>
      <c r="F31" s="1199">
        <f t="shared" si="0"/>
        <v>0</v>
      </c>
      <c r="G31" s="1445">
        <f t="shared" si="0"/>
        <v>0</v>
      </c>
      <c r="H31" s="1515">
        <f t="shared" si="0"/>
        <v>0</v>
      </c>
      <c r="J31" s="1559"/>
      <c r="K31" s="1560"/>
    </row>
    <row r="32" spans="1:11" ht="15">
      <c r="A32" s="2428"/>
      <c r="B32" s="2429"/>
      <c r="C32" s="353"/>
      <c r="D32" s="353"/>
      <c r="E32" s="353"/>
      <c r="F32" s="353"/>
      <c r="G32" s="353"/>
      <c r="H32" s="405"/>
      <c r="J32" s="274"/>
      <c r="K32" s="274"/>
    </row>
    <row r="33" spans="1:11" ht="15">
      <c r="A33" s="572"/>
      <c r="B33" s="53"/>
      <c r="H33" s="1040"/>
      <c r="J33" s="274"/>
      <c r="K33" s="274"/>
    </row>
    <row r="34" spans="1:11" ht="15">
      <c r="A34" s="572"/>
      <c r="B34" s="53"/>
      <c r="H34" s="1040"/>
      <c r="J34" s="274"/>
      <c r="K34" s="274"/>
    </row>
    <row r="35" spans="1:11" ht="15">
      <c r="A35" s="572"/>
      <c r="B35" s="53"/>
      <c r="H35" s="1040"/>
      <c r="J35" s="274"/>
      <c r="K35" s="274"/>
    </row>
    <row r="36" spans="1:11" ht="15">
      <c r="A36" s="572"/>
      <c r="B36" s="53"/>
      <c r="H36" s="1040"/>
      <c r="J36" s="274"/>
      <c r="K36" s="274"/>
    </row>
    <row r="37" spans="1:11" ht="15">
      <c r="A37" s="572"/>
      <c r="B37" s="53"/>
      <c r="H37" s="1040"/>
      <c r="J37" s="274"/>
      <c r="K37" s="274"/>
    </row>
    <row r="38" spans="1:11" ht="15">
      <c r="A38" s="572"/>
      <c r="B38" s="53"/>
      <c r="H38" s="1040"/>
      <c r="J38" s="274"/>
      <c r="K38" s="274"/>
    </row>
    <row r="39" spans="1:11" ht="15">
      <c r="A39" s="572"/>
      <c r="B39" s="53"/>
      <c r="H39" s="1040"/>
      <c r="J39" s="274"/>
      <c r="K39" s="274"/>
    </row>
    <row r="40" spans="1:11" ht="15">
      <c r="A40" s="572"/>
      <c r="B40" s="53"/>
      <c r="H40" s="1040"/>
      <c r="J40" s="274"/>
      <c r="K40" s="274"/>
    </row>
    <row r="41" spans="1:11" ht="15">
      <c r="A41" s="2426"/>
      <c r="B41" s="2427"/>
      <c r="H41" s="1040"/>
      <c r="J41" s="274"/>
      <c r="K41" s="274"/>
    </row>
    <row r="42" spans="1:8" ht="15">
      <c r="A42" s="1035"/>
      <c r="B42" s="53"/>
      <c r="C42" s="54"/>
      <c r="D42" s="54"/>
      <c r="E42" s="54"/>
      <c r="F42" s="54"/>
      <c r="G42" s="54"/>
      <c r="H42" s="406"/>
    </row>
    <row r="43" spans="1:8" ht="15">
      <c r="A43" s="573"/>
      <c r="B43" s="1037"/>
      <c r="C43" s="1037"/>
      <c r="D43" s="1037"/>
      <c r="E43" s="1037"/>
      <c r="F43" s="1037"/>
      <c r="G43" s="1037"/>
      <c r="H43" s="1036"/>
    </row>
    <row r="44" spans="1:8" ht="15">
      <c r="A44" s="1035"/>
      <c r="B44" s="53"/>
      <c r="C44" s="55"/>
      <c r="D44" s="55"/>
      <c r="E44" s="55"/>
      <c r="F44" s="55"/>
      <c r="G44" s="55"/>
      <c r="H44" s="407"/>
    </row>
    <row r="45" spans="1:8" ht="15">
      <c r="A45" s="1741">
        <f>'1280.1'!A47:D47+1</f>
        <v>39</v>
      </c>
      <c r="B45" s="1742"/>
      <c r="C45" s="1742"/>
      <c r="D45" s="1742"/>
      <c r="E45" s="1742"/>
      <c r="F45" s="1742"/>
      <c r="G45" s="1742"/>
      <c r="H45" s="1743"/>
    </row>
  </sheetData>
  <sheetProtection algorithmName="SHA-512" hashValue="tvQLX/bWYXWcDjnSMk7TTLM3tOUVRphtOEkGHokbqeLtpCrhe39uZHP7Y3QFFwblIGZYsJkzet8FDyWuq5F7kA==" saltValue="JqvDhNVt/ALhl36S2rth5w==" spinCount="100000" sheet="1" objects="1" scenarios="1"/>
  <mergeCells count="14">
    <mergeCell ref="A45:H45"/>
    <mergeCell ref="A41:B41"/>
    <mergeCell ref="A7:H7"/>
    <mergeCell ref="A32:B32"/>
    <mergeCell ref="C8:C10"/>
    <mergeCell ref="D8:G9"/>
    <mergeCell ref="H8:H10"/>
    <mergeCell ref="A8:B10"/>
    <mergeCell ref="A1:F1"/>
    <mergeCell ref="A2:H2"/>
    <mergeCell ref="A3:H3"/>
    <mergeCell ref="A4:H4"/>
    <mergeCell ref="A6:H6"/>
    <mergeCell ref="A5:H5"/>
  </mergeCells>
  <conditionalFormatting sqref="A6">
    <cfRule type="expression" priority="1" dxfId="132">
      <formula>'\Coopératives\[Formulaire COOP_ 2015_VF_1.1.1.xlsx]Feuil1'!#REF!=0</formula>
    </cfRule>
  </conditionalFormatting>
  <hyperlinks>
    <hyperlink ref="G31" location="_P120010004" tooltip="Annexe\Schedule 1200" display="_1200_100_04"/>
    <hyperlink ref="C31" location="_P120010008" tooltip="Annexe\Schedule 1200" display="_1200_100_08"/>
    <hyperlink ref="H31" location="_P120010007" tooltip="Annexe\Schedule 1200" display="_1200_100_07"/>
  </hyperlinks>
  <printOptions horizontalCentered="1"/>
  <pageMargins left="0.393700787401575" right="0.393700787401575" top="1.11555118110236" bottom="0.590551181102362" header="0.31496062992126" footer="0.31496062992126"/>
  <pageSetup orientation="portrait" scale="72" r:id="rId2"/>
  <drawing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euil24">
    <tabColor theme="6" tint="0.399980008602142"/>
  </sheetPr>
  <dimension ref="A1:I54"/>
  <sheetViews>
    <sheetView zoomScale="90" zoomScaleNormal="90" workbookViewId="0" topLeftCell="A1">
      <selection pane="topLeft" activeCell="A3" sqref="A3:F3"/>
    </sheetView>
  </sheetViews>
  <sheetFormatPr defaultColWidth="0" defaultRowHeight="15" outlineLevelCol="1"/>
  <cols>
    <col min="1" max="1" width="6" style="1022" customWidth="1"/>
    <col min="2" max="2" width="17.7142857142857" style="1022" customWidth="1"/>
    <col min="3" max="6" width="16.5714285714286" style="1022" customWidth="1"/>
    <col min="7" max="7" width="1.42857142857143" style="1022" customWidth="1"/>
    <col min="8" max="8" width="28.2857142857143" style="915" hidden="1" customWidth="1" outlineLevel="1"/>
    <col min="9" max="9" width="31.7142857142857" style="915" hidden="1" customWidth="1" outlineLevel="1"/>
    <col min="10" max="10" width="11.4285714285714" style="915" hidden="1" customWidth="1" collapsed="1"/>
    <col min="11" max="12" width="11.4285714285714" style="915" hidden="1" customWidth="1"/>
    <col min="13" max="16384" width="11.4285714285714" style="1022" hidden="1"/>
  </cols>
  <sheetData>
    <row r="1" spans="1:6" ht="24" customHeight="1">
      <c r="A1" s="1970" t="str">
        <f>Identification!A14</f>
        <v>SOCIÉTÉ À CHARTE QUÉBÉCOISE</v>
      </c>
      <c r="B1" s="1971"/>
      <c r="C1" s="1971"/>
      <c r="D1" s="1971"/>
      <c r="E1" s="937"/>
      <c r="F1" s="574" t="str">
        <f>Identification!A15</f>
        <v>ÉTAT ANNUEL</v>
      </c>
    </row>
    <row r="2" spans="1:6" ht="15">
      <c r="A2" s="2470" t="str">
        <f>IF(Langue=0,"ANNEXE "&amp;'T des M - T of C'!A32,"SCHEDULE "&amp;'T des M - T of C'!A32)</f>
        <v>ANNEXE 1296</v>
      </c>
      <c r="B2" s="2471"/>
      <c r="C2" s="2471"/>
      <c r="D2" s="2471"/>
      <c r="E2" s="2471"/>
      <c r="F2" s="2472"/>
    </row>
    <row r="3" spans="1:6" ht="22.5" customHeight="1">
      <c r="A3" s="1901">
        <f>'300'!$A$3</f>
        <v>0</v>
      </c>
      <c r="B3" s="1902"/>
      <c r="C3" s="1902"/>
      <c r="D3" s="1902"/>
      <c r="E3" s="1902"/>
      <c r="F3" s="1903"/>
    </row>
    <row r="4" spans="1:7" ht="22.5" customHeight="1">
      <c r="A4" s="1978" t="str">
        <f>UPPER('T des M - T of C'!B32)</f>
        <v>COTE DE RISQUE DU PORTEFEUILLE DE PRÊTS</v>
      </c>
      <c r="B4" s="1979"/>
      <c r="C4" s="1979"/>
      <c r="D4" s="1979"/>
      <c r="E4" s="1979"/>
      <c r="F4" s="1980"/>
      <c r="G4" s="275"/>
    </row>
    <row r="5" spans="1:7" ht="22.5" customHeight="1">
      <c r="A5" s="2453" t="str">
        <f>IF(Langue=0,"au "&amp;Identification!J19,"As at "&amp;Identification!J19)</f>
        <v>au </v>
      </c>
      <c r="B5" s="2454"/>
      <c r="C5" s="2454"/>
      <c r="D5" s="2454"/>
      <c r="E5" s="2454"/>
      <c r="F5" s="2455"/>
      <c r="G5" s="275"/>
    </row>
    <row r="6" spans="1:7" ht="15" customHeight="1">
      <c r="A6" s="2473" t="str">
        <f>IF(Langue=0,H7,I7)</f>
        <v>(000$)</v>
      </c>
      <c r="B6" s="2474"/>
      <c r="C6" s="2474"/>
      <c r="D6" s="2474"/>
      <c r="E6" s="2474"/>
      <c r="F6" s="2475"/>
      <c r="G6" s="276"/>
    </row>
    <row r="7" spans="1:9" ht="11.25" customHeight="1">
      <c r="A7" s="2450"/>
      <c r="B7" s="2451"/>
      <c r="C7" s="2451"/>
      <c r="D7" s="2451"/>
      <c r="E7" s="2451"/>
      <c r="F7" s="2452"/>
      <c r="H7" s="915" t="s">
        <v>325</v>
      </c>
      <c r="I7" s="143" t="s">
        <v>970</v>
      </c>
    </row>
    <row r="8" spans="1:9" ht="15" customHeight="1">
      <c r="A8" s="2466" t="str">
        <f>IF(Langue=0,H8,I8)</f>
        <v>COTE DE RISQUE</v>
      </c>
      <c r="B8" s="2467"/>
      <c r="C8" s="2462" t="str">
        <f>IF(Langue=0,H9,I9)</f>
        <v>Prêts</v>
      </c>
      <c r="D8" s="2463"/>
      <c r="E8" s="2462" t="str">
        <f>IF(Langue=0,H12,I12)</f>
        <v>Prêts en retard de 90 jours et +</v>
      </c>
      <c r="F8" s="2463"/>
      <c r="H8" s="915" t="s">
        <v>465</v>
      </c>
      <c r="I8" s="143" t="s">
        <v>1408</v>
      </c>
    </row>
    <row r="9" spans="1:9" ht="15" customHeight="1">
      <c r="A9" s="2468"/>
      <c r="B9" s="2469"/>
      <c r="C9" s="2464"/>
      <c r="D9" s="2465"/>
      <c r="E9" s="2464"/>
      <c r="F9" s="2465"/>
      <c r="H9" s="915" t="s">
        <v>7</v>
      </c>
      <c r="I9" s="143" t="s">
        <v>1075</v>
      </c>
    </row>
    <row r="10" spans="1:9" ht="37.5" customHeight="1">
      <c r="A10" s="2468"/>
      <c r="B10" s="2469"/>
      <c r="C10" s="575" t="str">
        <f>IF(Langue=0,H10,I10)</f>
        <v>Montant</v>
      </c>
      <c r="D10" s="575" t="s">
        <v>158</v>
      </c>
      <c r="E10" s="898" t="str">
        <f>C10</f>
        <v>Montant</v>
      </c>
      <c r="F10" s="899" t="str">
        <f>D10</f>
        <v xml:space="preserve">  %</v>
      </c>
      <c r="H10" s="915" t="s">
        <v>205</v>
      </c>
      <c r="I10" s="143" t="s">
        <v>1196</v>
      </c>
    </row>
    <row r="11" spans="1:9" ht="15" customHeight="1">
      <c r="A11" s="199"/>
      <c r="B11" s="408" t="s">
        <v>377</v>
      </c>
      <c r="C11" s="974" t="s">
        <v>376</v>
      </c>
      <c r="D11" s="974" t="s">
        <v>394</v>
      </c>
      <c r="E11" s="974" t="s">
        <v>395</v>
      </c>
      <c r="F11" s="974" t="s">
        <v>464</v>
      </c>
      <c r="I11" s="143"/>
    </row>
    <row r="12" spans="1:9" ht="15">
      <c r="A12" s="507" t="s">
        <v>385</v>
      </c>
      <c r="B12" s="1229"/>
      <c r="C12" s="1211"/>
      <c r="D12" s="1230">
        <f>IF(($C$30=0),0,C12/$C$30)</f>
        <v>0</v>
      </c>
      <c r="E12" s="1211"/>
      <c r="F12" s="1231">
        <f>IF(($E$30=0),0,E12/$E$30)</f>
        <v>0</v>
      </c>
      <c r="H12" s="915" t="s">
        <v>837</v>
      </c>
      <c r="I12" s="143" t="s">
        <v>1691</v>
      </c>
    </row>
    <row r="13" spans="1:9" ht="15">
      <c r="A13" s="507" t="s">
        <v>194</v>
      </c>
      <c r="B13" s="1229"/>
      <c r="C13" s="1211"/>
      <c r="D13" s="1230">
        <f t="shared" si="0" ref="D13:D29">IF(($C$30=0),0,C13/$C$30)</f>
        <v>0</v>
      </c>
      <c r="E13" s="1211"/>
      <c r="F13" s="1231">
        <f t="shared" si="1" ref="F13:F29">IF(($E$30=0),0,E13/$E$30)</f>
        <v>0</v>
      </c>
      <c r="H13" s="915" t="s">
        <v>205</v>
      </c>
      <c r="I13" s="143" t="s">
        <v>1196</v>
      </c>
    </row>
    <row r="14" spans="1:9" ht="15">
      <c r="A14" s="507" t="s">
        <v>195</v>
      </c>
      <c r="B14" s="1229"/>
      <c r="C14" s="1211"/>
      <c r="D14" s="1230">
        <f t="shared" si="0"/>
        <v>0</v>
      </c>
      <c r="E14" s="1211"/>
      <c r="F14" s="1231">
        <f t="shared" si="1"/>
        <v>0</v>
      </c>
      <c r="I14" s="143"/>
    </row>
    <row r="15" spans="1:9" ht="15">
      <c r="A15" s="507" t="s">
        <v>200</v>
      </c>
      <c r="B15" s="1229"/>
      <c r="C15" s="1211"/>
      <c r="D15" s="1230">
        <f t="shared" si="0"/>
        <v>0</v>
      </c>
      <c r="E15" s="1211"/>
      <c r="F15" s="1231">
        <f t="shared" si="1"/>
        <v>0</v>
      </c>
      <c r="I15" s="143"/>
    </row>
    <row r="16" spans="1:9" ht="15">
      <c r="A16" s="507" t="s">
        <v>347</v>
      </c>
      <c r="B16" s="1229"/>
      <c r="C16" s="1211"/>
      <c r="D16" s="1230">
        <f t="shared" si="0"/>
        <v>0</v>
      </c>
      <c r="E16" s="1211"/>
      <c r="F16" s="1231">
        <f t="shared" si="1"/>
        <v>0</v>
      </c>
      <c r="I16" s="143"/>
    </row>
    <row r="17" spans="1:9" ht="15">
      <c r="A17" s="507" t="s">
        <v>181</v>
      </c>
      <c r="B17" s="1229"/>
      <c r="C17" s="1211"/>
      <c r="D17" s="1230">
        <f t="shared" si="0"/>
        <v>0</v>
      </c>
      <c r="E17" s="1211"/>
      <c r="F17" s="1231">
        <f t="shared" si="1"/>
        <v>0</v>
      </c>
      <c r="I17" s="143"/>
    </row>
    <row r="18" spans="1:9" ht="15">
      <c r="A18" s="507" t="s">
        <v>188</v>
      </c>
      <c r="B18" s="1229"/>
      <c r="C18" s="1211"/>
      <c r="D18" s="1230">
        <f t="shared" si="0"/>
        <v>0</v>
      </c>
      <c r="E18" s="1211"/>
      <c r="F18" s="1231">
        <f t="shared" si="1"/>
        <v>0</v>
      </c>
      <c r="I18" s="143"/>
    </row>
    <row r="19" spans="1:9" ht="15">
      <c r="A19" s="507" t="s">
        <v>191</v>
      </c>
      <c r="B19" s="1229"/>
      <c r="C19" s="1211"/>
      <c r="D19" s="1230">
        <f t="shared" si="0"/>
        <v>0</v>
      </c>
      <c r="E19" s="1211"/>
      <c r="F19" s="1231">
        <f t="shared" si="1"/>
        <v>0</v>
      </c>
      <c r="I19" s="143"/>
    </row>
    <row r="20" spans="1:9" ht="15">
      <c r="A20" s="507" t="s">
        <v>396</v>
      </c>
      <c r="B20" s="1229"/>
      <c r="C20" s="1211"/>
      <c r="D20" s="1230">
        <f t="shared" si="0"/>
        <v>0</v>
      </c>
      <c r="E20" s="1211"/>
      <c r="F20" s="1231">
        <f t="shared" si="1"/>
        <v>0</v>
      </c>
      <c r="I20" s="143"/>
    </row>
    <row r="21" spans="1:9" ht="15">
      <c r="A21" s="508">
        <v>100</v>
      </c>
      <c r="B21" s="1229"/>
      <c r="C21" s="1211"/>
      <c r="D21" s="1230">
        <f t="shared" si="0"/>
        <v>0</v>
      </c>
      <c r="E21" s="1211"/>
      <c r="F21" s="1231">
        <f t="shared" si="1"/>
        <v>0</v>
      </c>
      <c r="I21" s="143"/>
    </row>
    <row r="22" spans="1:9" ht="15">
      <c r="A22" s="508">
        <v>110</v>
      </c>
      <c r="B22" s="1229"/>
      <c r="C22" s="1211"/>
      <c r="D22" s="1230">
        <f t="shared" si="0"/>
        <v>0</v>
      </c>
      <c r="E22" s="1211"/>
      <c r="F22" s="1231">
        <f t="shared" si="1"/>
        <v>0</v>
      </c>
      <c r="I22" s="143"/>
    </row>
    <row r="23" spans="1:9" ht="15">
      <c r="A23" s="508">
        <v>120</v>
      </c>
      <c r="B23" s="1229"/>
      <c r="C23" s="1211"/>
      <c r="D23" s="1230">
        <f t="shared" si="0"/>
        <v>0</v>
      </c>
      <c r="E23" s="1211"/>
      <c r="F23" s="1231">
        <f t="shared" si="1"/>
        <v>0</v>
      </c>
      <c r="I23" s="143"/>
    </row>
    <row r="24" spans="1:9" ht="15">
      <c r="A24" s="508">
        <v>130</v>
      </c>
      <c r="B24" s="1229"/>
      <c r="C24" s="1211"/>
      <c r="D24" s="1230">
        <f t="shared" si="0"/>
        <v>0</v>
      </c>
      <c r="E24" s="1211"/>
      <c r="F24" s="1231">
        <f t="shared" si="1"/>
        <v>0</v>
      </c>
      <c r="I24" s="143"/>
    </row>
    <row r="25" spans="1:9" ht="15">
      <c r="A25" s="508">
        <v>140</v>
      </c>
      <c r="B25" s="1229"/>
      <c r="C25" s="1211"/>
      <c r="D25" s="1230">
        <f t="shared" si="0"/>
        <v>0</v>
      </c>
      <c r="E25" s="1211"/>
      <c r="F25" s="1231">
        <f t="shared" si="1"/>
        <v>0</v>
      </c>
      <c r="I25" s="143"/>
    </row>
    <row r="26" spans="1:9" ht="15">
      <c r="A26" s="508">
        <v>150</v>
      </c>
      <c r="B26" s="1229"/>
      <c r="C26" s="1211"/>
      <c r="D26" s="1230">
        <f t="shared" si="0"/>
        <v>0</v>
      </c>
      <c r="E26" s="1211"/>
      <c r="F26" s="1231">
        <f t="shared" si="1"/>
        <v>0</v>
      </c>
      <c r="I26" s="143"/>
    </row>
    <row r="27" spans="1:9" ht="15">
      <c r="A27" s="508">
        <v>160</v>
      </c>
      <c r="B27" s="1229"/>
      <c r="C27" s="1211"/>
      <c r="D27" s="1230">
        <f t="shared" si="0"/>
        <v>0</v>
      </c>
      <c r="E27" s="1211"/>
      <c r="F27" s="1231">
        <f t="shared" si="1"/>
        <v>0</v>
      </c>
      <c r="I27" s="143"/>
    </row>
    <row r="28" spans="1:9" ht="15">
      <c r="A28" s="508">
        <v>170</v>
      </c>
      <c r="B28" s="1229"/>
      <c r="C28" s="1211"/>
      <c r="D28" s="1230">
        <f t="shared" si="0"/>
        <v>0</v>
      </c>
      <c r="E28" s="1211"/>
      <c r="F28" s="1231">
        <f t="shared" si="1"/>
        <v>0</v>
      </c>
      <c r="I28" s="143"/>
    </row>
    <row r="29" spans="1:9" ht="15">
      <c r="A29" s="508">
        <v>180</v>
      </c>
      <c r="B29" s="1232"/>
      <c r="C29" s="1211"/>
      <c r="D29" s="1230">
        <f t="shared" si="0"/>
        <v>0</v>
      </c>
      <c r="E29" s="1211"/>
      <c r="F29" s="1231">
        <f t="shared" si="1"/>
        <v>0</v>
      </c>
      <c r="I29" s="143"/>
    </row>
    <row r="30" spans="1:9" ht="22.5" customHeight="1">
      <c r="A30" s="277">
        <v>199</v>
      </c>
      <c r="B30" s="642" t="s">
        <v>80</v>
      </c>
      <c r="C30" s="1233">
        <f>SUM(C12:C29)</f>
        <v>0</v>
      </c>
      <c r="D30" s="1234">
        <f>SUM(D12:D29)</f>
        <v>0</v>
      </c>
      <c r="E30" s="1235">
        <f>SUM(E12:E29)</f>
        <v>0</v>
      </c>
      <c r="F30" s="1236">
        <f>SUM(F12:F29)</f>
        <v>0</v>
      </c>
      <c r="I30" s="143"/>
    </row>
    <row r="31" spans="1:9" ht="15">
      <c r="A31" s="1026">
        <v>200</v>
      </c>
      <c r="B31" s="94" t="str">
        <f>IF(Langue=0,H31,I31)</f>
        <v>Cote moyenne pondérée</v>
      </c>
      <c r="C31" s="643"/>
      <c r="D31" s="1093"/>
      <c r="E31" s="644"/>
      <c r="F31" s="354"/>
      <c r="H31" s="915" t="s">
        <v>88</v>
      </c>
      <c r="I31" s="143" t="s">
        <v>1628</v>
      </c>
    </row>
    <row r="32" spans="1:9" ht="15">
      <c r="A32" s="2456" t="str">
        <f>IF(Langue=0,H32,I32)</f>
        <v>COTE</v>
      </c>
      <c r="B32" s="2457"/>
      <c r="C32" s="2458" t="str">
        <f>IF(Langue=0,H33,I33)</f>
        <v>Explication de la cote</v>
      </c>
      <c r="D32" s="2459"/>
      <c r="E32" s="2460"/>
      <c r="F32" s="2461"/>
      <c r="H32" s="915" t="s">
        <v>466</v>
      </c>
      <c r="I32" s="143" t="s">
        <v>1408</v>
      </c>
    </row>
    <row r="33" spans="1:9" ht="15" customHeight="1">
      <c r="A33" s="509"/>
      <c r="B33" s="576" t="s">
        <v>381</v>
      </c>
      <c r="C33" s="577" t="s">
        <v>382</v>
      </c>
      <c r="D33" s="204"/>
      <c r="E33" s="204"/>
      <c r="F33" s="205"/>
      <c r="H33" s="915" t="s">
        <v>1570</v>
      </c>
      <c r="I33" s="143" t="s">
        <v>1407</v>
      </c>
    </row>
    <row r="34" spans="1:9" ht="15">
      <c r="A34" s="510">
        <v>210</v>
      </c>
      <c r="B34" s="1237"/>
      <c r="C34" s="1238"/>
      <c r="D34" s="206"/>
      <c r="E34" s="206"/>
      <c r="F34" s="207"/>
      <c r="I34" s="143"/>
    </row>
    <row r="35" spans="1:9" ht="15">
      <c r="A35" s="510">
        <v>220</v>
      </c>
      <c r="B35" s="1237"/>
      <c r="C35" s="1238"/>
      <c r="D35" s="206"/>
      <c r="E35" s="206"/>
      <c r="F35" s="207"/>
      <c r="I35" s="143"/>
    </row>
    <row r="36" spans="1:6" ht="15">
      <c r="A36" s="510">
        <v>230</v>
      </c>
      <c r="B36" s="1237"/>
      <c r="C36" s="1238"/>
      <c r="D36" s="206"/>
      <c r="E36" s="206"/>
      <c r="F36" s="207"/>
    </row>
    <row r="37" spans="1:6" ht="15">
      <c r="A37" s="510">
        <v>240</v>
      </c>
      <c r="B37" s="1237"/>
      <c r="C37" s="1238"/>
      <c r="D37" s="206"/>
      <c r="E37" s="206"/>
      <c r="F37" s="207"/>
    </row>
    <row r="38" spans="1:6" ht="15">
      <c r="A38" s="510">
        <v>250</v>
      </c>
      <c r="B38" s="1237"/>
      <c r="C38" s="1238"/>
      <c r="D38" s="206"/>
      <c r="E38" s="206"/>
      <c r="F38" s="207"/>
    </row>
    <row r="39" spans="1:6" ht="15">
      <c r="A39" s="510">
        <v>260</v>
      </c>
      <c r="B39" s="1237"/>
      <c r="C39" s="1238"/>
      <c r="D39" s="206"/>
      <c r="E39" s="206"/>
      <c r="F39" s="207"/>
    </row>
    <row r="40" spans="1:6" ht="15">
      <c r="A40" s="510">
        <v>270</v>
      </c>
      <c r="B40" s="1237"/>
      <c r="C40" s="1238"/>
      <c r="D40" s="206"/>
      <c r="E40" s="206"/>
      <c r="F40" s="207"/>
    </row>
    <row r="41" spans="1:6" ht="15">
      <c r="A41" s="510">
        <v>280</v>
      </c>
      <c r="B41" s="1237"/>
      <c r="C41" s="1238"/>
      <c r="D41" s="206"/>
      <c r="E41" s="206"/>
      <c r="F41" s="207"/>
    </row>
    <row r="42" spans="1:6" ht="15">
      <c r="A42" s="510">
        <v>290</v>
      </c>
      <c r="B42" s="1237"/>
      <c r="C42" s="1238"/>
      <c r="D42" s="206"/>
      <c r="E42" s="206"/>
      <c r="F42" s="207"/>
    </row>
    <row r="43" spans="1:6" ht="15">
      <c r="A43" s="510">
        <v>300</v>
      </c>
      <c r="B43" s="1237"/>
      <c r="C43" s="1238"/>
      <c r="D43" s="206"/>
      <c r="E43" s="206"/>
      <c r="F43" s="207"/>
    </row>
    <row r="44" spans="1:6" ht="15">
      <c r="A44" s="510">
        <v>310</v>
      </c>
      <c r="B44" s="1237"/>
      <c r="C44" s="1238"/>
      <c r="D44" s="206"/>
      <c r="E44" s="206"/>
      <c r="F44" s="207"/>
    </row>
    <row r="45" spans="1:6" ht="15">
      <c r="A45" s="510">
        <v>320</v>
      </c>
      <c r="B45" s="1237"/>
      <c r="C45" s="1238"/>
      <c r="D45" s="206"/>
      <c r="E45" s="206"/>
      <c r="F45" s="207"/>
    </row>
    <row r="46" spans="1:6" ht="15">
      <c r="A46" s="510">
        <v>330</v>
      </c>
      <c r="B46" s="1237"/>
      <c r="C46" s="1238"/>
      <c r="D46" s="206"/>
      <c r="E46" s="206"/>
      <c r="F46" s="207"/>
    </row>
    <row r="47" spans="1:6" ht="15">
      <c r="A47" s="510">
        <v>340</v>
      </c>
      <c r="B47" s="1237"/>
      <c r="C47" s="1238"/>
      <c r="D47" s="206"/>
      <c r="E47" s="206"/>
      <c r="F47" s="207"/>
    </row>
    <row r="48" spans="1:6" ht="15">
      <c r="A48" s="510">
        <v>350</v>
      </c>
      <c r="B48" s="1237"/>
      <c r="C48" s="1238"/>
      <c r="D48" s="206"/>
      <c r="E48" s="206"/>
      <c r="F48" s="207"/>
    </row>
    <row r="49" spans="1:6" ht="15">
      <c r="A49" s="510">
        <v>360</v>
      </c>
      <c r="B49" s="1237"/>
      <c r="C49" s="1238"/>
      <c r="D49" s="206"/>
      <c r="E49" s="206"/>
      <c r="F49" s="207"/>
    </row>
    <row r="50" spans="1:6" ht="15">
      <c r="A50" s="510">
        <v>370</v>
      </c>
      <c r="B50" s="1237"/>
      <c r="C50" s="1238"/>
      <c r="D50" s="206"/>
      <c r="E50" s="206"/>
      <c r="F50" s="207"/>
    </row>
    <row r="51" spans="1:6" ht="15">
      <c r="A51" s="510">
        <v>380</v>
      </c>
      <c r="B51" s="1239"/>
      <c r="C51" s="1240"/>
      <c r="D51" s="206"/>
      <c r="E51" s="206"/>
      <c r="F51" s="207"/>
    </row>
    <row r="52" spans="1:6" ht="14.25" customHeight="1">
      <c r="A52" s="2444"/>
      <c r="B52" s="2445"/>
      <c r="C52" s="2445"/>
      <c r="D52" s="2446"/>
      <c r="E52" s="2446"/>
      <c r="F52" s="2447"/>
    </row>
    <row r="53" spans="1:6" ht="14.25" customHeight="1">
      <c r="A53" s="2448"/>
      <c r="B53" s="2445"/>
      <c r="C53" s="2445"/>
      <c r="D53" s="2445"/>
      <c r="E53" s="2445"/>
      <c r="F53" s="2449"/>
    </row>
    <row r="54" spans="1:6" ht="15">
      <c r="A54" s="2064">
        <f>'1290'!A45:H45+1</f>
        <v>40</v>
      </c>
      <c r="B54" s="2065"/>
      <c r="C54" s="2065"/>
      <c r="D54" s="2065"/>
      <c r="E54" s="2065"/>
      <c r="F54" s="2066"/>
    </row>
  </sheetData>
  <sheetProtection algorithmName="SHA-512" hashValue="1qULVFcT0Gp1BawZAv/DRjG851kaJ8qoT95yWL3OLv3LjOo9ThVx6+EUh1teUqLE/xnSG5hTSikpkv0An9IGSw==" saltValue="SmYWPNJhzbEc8zdNfM2TOQ==" spinCount="100000" sheet="1" objects="1" scenarios="1"/>
  <mergeCells count="14">
    <mergeCell ref="A1:D1"/>
    <mergeCell ref="C32:F32"/>
    <mergeCell ref="C8:D9"/>
    <mergeCell ref="E8:F9"/>
    <mergeCell ref="A8:B10"/>
    <mergeCell ref="A2:F2"/>
    <mergeCell ref="A3:F3"/>
    <mergeCell ref="A6:F6"/>
    <mergeCell ref="A54:F54"/>
    <mergeCell ref="A52:F53"/>
    <mergeCell ref="A7:F7"/>
    <mergeCell ref="A4:F4"/>
    <mergeCell ref="A5:F5"/>
    <mergeCell ref="A32:B32"/>
  </mergeCells>
  <dataValidations count="1">
    <dataValidation errorStyle="warning" allowBlank="1" sqref="D12:D29 F12:F29"/>
  </dataValidations>
  <hyperlinks>
    <hyperlink ref="C30" location="_P120019908" tooltip="Annexe\Schedule 1200" display="_P120019908"/>
    <hyperlink ref="E30" location="_P120019904" tooltip="Annexe\Schedule 1200" display="_P120019904"/>
  </hyperlinks>
  <printOptions horizontalCentered="1"/>
  <pageMargins left="0.393700787401575" right="0.393700787401575" top="1.10236220472441" bottom="0.590551181102362" header="0.31496062992126" footer="0.31496062992126"/>
  <pageSetup orientation="portrait" scale="76" r:id="rId2"/>
  <colBreaks count="1" manualBreakCount="1">
    <brk id="6" max="1048575" man="1"/>
  </colBreaks>
  <ignoredErrors>
    <ignoredError sqref="A12:A20 C33:F33 C11:F11" numberStoredAsText="1"/>
  </ignoredError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tabColor theme="4" tint="-0.249689996242523"/>
  </sheetPr>
  <dimension ref="A1:N48"/>
  <sheetViews>
    <sheetView zoomScale="90" zoomScaleNormal="90" workbookViewId="0" topLeftCell="A1">
      <selection pane="topLeft" activeCell="G42" sqref="G42"/>
    </sheetView>
  </sheetViews>
  <sheetFormatPr defaultColWidth="0" defaultRowHeight="15" outlineLevelCol="1"/>
  <cols>
    <col min="1" max="1" width="6.57142857142857" style="915" customWidth="1"/>
    <col min="2" max="2" width="14" style="915" customWidth="1"/>
    <col min="3" max="3" width="30.1428571428571" style="915" customWidth="1"/>
    <col min="4" max="4" width="4.57142857142857" style="915" customWidth="1"/>
    <col min="5" max="5" width="4.28571428571429" style="915" customWidth="1"/>
    <col min="6" max="6" width="17.7142857142857" style="915" customWidth="1"/>
    <col min="7" max="7" width="18.1428571428571" style="915" customWidth="1"/>
    <col min="8" max="8" width="4.57142857142857" style="915" customWidth="1"/>
    <col min="9" max="9" width="4.28571428571429" style="915" customWidth="1"/>
    <col min="10" max="10" width="4.57142857142857" style="670" customWidth="1"/>
    <col min="11" max="12" width="87.2857142857143" style="915" hidden="1" customWidth="1" outlineLevel="1"/>
    <col min="13" max="13" width="11.8571428571429" style="915" hidden="1" customWidth="1" outlineLevel="1"/>
    <col min="14" max="14" width="16.7142857142857" style="915" hidden="1" customWidth="1" outlineLevel="1"/>
    <col min="15" max="15" width="0" style="915" hidden="1" customWidth="1" collapsed="1"/>
    <col min="16" max="16384" width="11.4285714285714" style="915" hidden="1"/>
  </cols>
  <sheetData>
    <row r="1" spans="1:9" ht="75" customHeight="1">
      <c r="A1" s="1759"/>
      <c r="B1" s="1760"/>
      <c r="C1" s="937"/>
      <c r="D1" s="937"/>
      <c r="E1" s="937"/>
      <c r="F1" s="937"/>
      <c r="G1" s="937"/>
      <c r="H1" s="937"/>
      <c r="I1" s="1014"/>
    </row>
    <row r="2" spans="1:10" ht="22.5" customHeight="1">
      <c r="A2" s="1685" t="str">
        <f>+Identification!A7</f>
        <v>SOCIÉTÉ DE FIDUCIE \ SOCIÉTÉ D’ÉPARGNE</v>
      </c>
      <c r="B2" s="1686"/>
      <c r="C2" s="1686"/>
      <c r="D2" s="1686"/>
      <c r="E2" s="1686"/>
      <c r="F2" s="1686"/>
      <c r="G2" s="1686"/>
      <c r="H2" s="1686"/>
      <c r="I2" s="1687"/>
      <c r="J2" s="915"/>
    </row>
    <row r="3" spans="1:10" ht="22.5" customHeight="1">
      <c r="A3" s="1685">
        <f>Identification!G12</f>
        <v>0</v>
      </c>
      <c r="B3" s="1686"/>
      <c r="C3" s="1686"/>
      <c r="D3" s="1686"/>
      <c r="E3" s="1686"/>
      <c r="F3" s="1686"/>
      <c r="G3" s="1686"/>
      <c r="H3" s="1686"/>
      <c r="I3" s="1687"/>
      <c r="J3" s="915"/>
    </row>
    <row r="4" spans="1:10" ht="15.75" customHeight="1">
      <c r="A4" s="1694"/>
      <c r="B4" s="1695"/>
      <c r="C4" s="1695"/>
      <c r="D4" s="1695"/>
      <c r="E4" s="1695"/>
      <c r="F4" s="1695"/>
      <c r="G4" s="1695"/>
      <c r="H4" s="1695"/>
      <c r="I4" s="1696"/>
      <c r="J4" s="915"/>
    </row>
    <row r="5" spans="1:9" ht="15">
      <c r="A5" s="1694"/>
      <c r="B5" s="1695"/>
      <c r="C5" s="1695"/>
      <c r="D5" s="1695"/>
      <c r="E5" s="1695"/>
      <c r="F5" s="1695"/>
      <c r="G5" s="1695"/>
      <c r="H5" s="1695"/>
      <c r="I5" s="1696"/>
    </row>
    <row r="6" spans="1:9" ht="15.75" customHeight="1">
      <c r="A6" s="1694"/>
      <c r="B6" s="1695"/>
      <c r="C6" s="1695"/>
      <c r="D6" s="1695"/>
      <c r="E6" s="1695"/>
      <c r="F6" s="1695"/>
      <c r="G6" s="1695"/>
      <c r="H6" s="1695"/>
      <c r="I6" s="1696"/>
    </row>
    <row r="7" spans="1:12" ht="15">
      <c r="A7" s="1694" t="str">
        <f>IF(Langue=0,K7,L7)</f>
        <v>Personne-ressource :</v>
      </c>
      <c r="B7" s="1695"/>
      <c r="C7" s="1695"/>
      <c r="D7" s="1695"/>
      <c r="E7" s="1695"/>
      <c r="F7" s="1695"/>
      <c r="G7" s="1695"/>
      <c r="H7" s="1695"/>
      <c r="I7" s="1696"/>
      <c r="K7" s="915" t="s">
        <v>2172</v>
      </c>
      <c r="L7" s="915" t="s">
        <v>2173</v>
      </c>
    </row>
    <row r="8" spans="1:9" ht="4.5" customHeight="1">
      <c r="A8" s="914"/>
      <c r="I8" s="916"/>
    </row>
    <row r="9" spans="1:12" ht="15">
      <c r="A9" s="914"/>
      <c r="B9" s="921" t="str">
        <f>IF(Langue=0,K9,L9)</f>
        <v>Nom :</v>
      </c>
      <c r="C9" s="1749"/>
      <c r="D9" s="1749"/>
      <c r="E9" s="1749"/>
      <c r="F9" s="1749"/>
      <c r="G9" s="1750"/>
      <c r="H9" s="671" t="s">
        <v>168</v>
      </c>
      <c r="I9" s="672" t="s">
        <v>333</v>
      </c>
      <c r="K9" s="915" t="s">
        <v>2174</v>
      </c>
      <c r="L9" s="915" t="s">
        <v>2175</v>
      </c>
    </row>
    <row r="10" spans="1:9" ht="7.5" customHeight="1">
      <c r="A10" s="914"/>
      <c r="B10" s="1695"/>
      <c r="C10" s="1695"/>
      <c r="D10" s="1695"/>
      <c r="E10" s="1695"/>
      <c r="F10" s="1695"/>
      <c r="G10" s="1695"/>
      <c r="H10" s="1695"/>
      <c r="I10" s="1696"/>
    </row>
    <row r="11" spans="1:12" ht="15">
      <c r="A11" s="914"/>
      <c r="B11" s="921" t="str">
        <f>IF(Langue=0,K11,L11)</f>
        <v>Fonction :</v>
      </c>
      <c r="C11" s="1749"/>
      <c r="D11" s="1749"/>
      <c r="E11" s="1749"/>
      <c r="F11" s="1749"/>
      <c r="G11" s="1750"/>
      <c r="H11" s="671" t="s">
        <v>2176</v>
      </c>
      <c r="I11" s="672" t="s">
        <v>333</v>
      </c>
      <c r="K11" s="915" t="s">
        <v>2177</v>
      </c>
      <c r="L11" s="915" t="s">
        <v>2178</v>
      </c>
    </row>
    <row r="12" spans="1:9" ht="7.5" customHeight="1">
      <c r="A12" s="914"/>
      <c r="B12" s="1695"/>
      <c r="C12" s="1695"/>
      <c r="D12" s="1695"/>
      <c r="E12" s="1695"/>
      <c r="F12" s="1695"/>
      <c r="G12" s="1695"/>
      <c r="H12" s="1695"/>
      <c r="I12" s="1696"/>
    </row>
    <row r="13" spans="1:14" ht="15" customHeight="1">
      <c r="A13" s="914"/>
      <c r="B13" s="921" t="str">
        <f>IF(Langue=0,K13,L13)</f>
        <v>Téléphone :</v>
      </c>
      <c r="C13" s="673"/>
      <c r="D13" s="671" t="s">
        <v>2179</v>
      </c>
      <c r="E13" s="138" t="s">
        <v>333</v>
      </c>
      <c r="F13" s="921" t="str">
        <f>IF(Langue=0,M13,N13)</f>
        <v>Poste :</v>
      </c>
      <c r="G13" s="935"/>
      <c r="H13" s="671" t="s">
        <v>2180</v>
      </c>
      <c r="I13" s="672" t="s">
        <v>333</v>
      </c>
      <c r="K13" s="915" t="s">
        <v>202</v>
      </c>
      <c r="L13" s="915" t="s">
        <v>2181</v>
      </c>
      <c r="M13" s="915" t="s">
        <v>2182</v>
      </c>
      <c r="N13" s="915" t="s">
        <v>2183</v>
      </c>
    </row>
    <row r="14" spans="1:9" ht="9.75" customHeight="1">
      <c r="A14" s="924"/>
      <c r="B14" s="925"/>
      <c r="D14" s="925"/>
      <c r="E14" s="925"/>
      <c r="F14" s="925"/>
      <c r="G14" s="925"/>
      <c r="H14" s="925"/>
      <c r="I14" s="926"/>
    </row>
    <row r="15" spans="1:12" ht="15">
      <c r="A15" s="914"/>
      <c r="B15" s="921" t="str">
        <f>IF(Langue=0,K15,L15)</f>
        <v>Courriel :</v>
      </c>
      <c r="C15" s="1758"/>
      <c r="D15" s="1749"/>
      <c r="E15" s="1749"/>
      <c r="F15" s="1749"/>
      <c r="G15" s="1750"/>
      <c r="H15" s="671" t="s">
        <v>2184</v>
      </c>
      <c r="I15" s="672" t="s">
        <v>333</v>
      </c>
      <c r="K15" s="915" t="s">
        <v>193</v>
      </c>
      <c r="L15" s="915" t="s">
        <v>2185</v>
      </c>
    </row>
    <row r="16" spans="1:9" ht="15.75" customHeight="1">
      <c r="A16" s="1694"/>
      <c r="B16" s="1695"/>
      <c r="C16" s="1695"/>
      <c r="D16" s="1695"/>
      <c r="E16" s="1695"/>
      <c r="F16" s="1695"/>
      <c r="G16" s="1695"/>
      <c r="H16" s="1695"/>
      <c r="I16" s="1696"/>
    </row>
    <row r="17" spans="1:9" ht="15" customHeight="1">
      <c r="A17" s="914"/>
      <c r="I17" s="916"/>
    </row>
    <row r="18" spans="1:9" ht="15">
      <c r="A18" s="914"/>
      <c r="I18" s="916"/>
    </row>
    <row r="19" spans="1:9" ht="7.5" customHeight="1">
      <c r="A19" s="914"/>
      <c r="I19" s="916"/>
    </row>
    <row r="20" spans="1:14" ht="15">
      <c r="A20" s="914"/>
      <c r="I20" s="916"/>
      <c r="M20" s="915" t="s">
        <v>2182</v>
      </c>
      <c r="N20" s="915" t="s">
        <v>2183</v>
      </c>
    </row>
    <row r="21" spans="1:9" ht="14.25" customHeight="1">
      <c r="A21" s="914"/>
      <c r="I21" s="916"/>
    </row>
    <row r="22" spans="1:9" ht="15">
      <c r="A22" s="914"/>
      <c r="I22" s="916"/>
    </row>
    <row r="23" spans="1:9" ht="7.5" customHeight="1">
      <c r="A23" s="914"/>
      <c r="B23" s="1695"/>
      <c r="C23" s="1695"/>
      <c r="D23" s="1695"/>
      <c r="E23" s="1695"/>
      <c r="F23" s="1695"/>
      <c r="G23" s="1695"/>
      <c r="H23" s="1695"/>
      <c r="I23" s="1696"/>
    </row>
    <row r="24" spans="1:9" ht="22.5" customHeight="1">
      <c r="A24" s="1752" t="s">
        <v>2186</v>
      </c>
      <c r="B24" s="1753"/>
      <c r="C24" s="1753"/>
      <c r="D24" s="1753"/>
      <c r="E24" s="1753"/>
      <c r="F24" s="1753"/>
      <c r="G24" s="1753"/>
      <c r="H24" s="1753"/>
      <c r="I24" s="1754"/>
    </row>
    <row r="25" spans="1:9" ht="7.5" customHeight="1">
      <c r="A25" s="914"/>
      <c r="B25" s="1695"/>
      <c r="C25" s="1695"/>
      <c r="D25" s="1695"/>
      <c r="E25" s="1695"/>
      <c r="F25" s="1695"/>
      <c r="G25" s="1695"/>
      <c r="H25" s="1695"/>
      <c r="I25" s="1696"/>
    </row>
    <row r="26" spans="1:12" ht="15">
      <c r="A26" s="674" t="str">
        <f>IF(Langue=0,K26,L26)</f>
        <v>Nous, </v>
      </c>
      <c r="B26" s="1749"/>
      <c r="C26" s="1749"/>
      <c r="D26" s="1749"/>
      <c r="E26" s="1749"/>
      <c r="F26" s="1749"/>
      <c r="G26" s="1750"/>
      <c r="H26" s="671" t="s">
        <v>2187</v>
      </c>
      <c r="I26" s="672" t="s">
        <v>333</v>
      </c>
      <c r="K26" s="915" t="s">
        <v>2188</v>
      </c>
      <c r="L26" s="915" t="s">
        <v>2189</v>
      </c>
    </row>
    <row r="27" spans="1:9" ht="7.5" customHeight="1">
      <c r="A27" s="914"/>
      <c r="B27" s="1695"/>
      <c r="C27" s="1695"/>
      <c r="D27" s="1695"/>
      <c r="E27" s="1695"/>
      <c r="F27" s="1695"/>
      <c r="G27" s="1695"/>
      <c r="H27" s="1695"/>
      <c r="I27" s="1696"/>
    </row>
    <row r="28" spans="1:12" ht="15">
      <c r="A28" s="674" t="str">
        <f>IF(Langue=0,K28,L28)</f>
        <v>et</v>
      </c>
      <c r="B28" s="1749"/>
      <c r="C28" s="1749"/>
      <c r="D28" s="1749"/>
      <c r="E28" s="1749"/>
      <c r="F28" s="1749"/>
      <c r="G28" s="1750"/>
      <c r="H28" s="671" t="s">
        <v>2190</v>
      </c>
      <c r="I28" s="672" t="s">
        <v>333</v>
      </c>
      <c r="K28" s="915" t="s">
        <v>2191</v>
      </c>
      <c r="L28" s="915" t="s">
        <v>2192</v>
      </c>
    </row>
    <row r="29" spans="1:9" ht="9" customHeight="1">
      <c r="A29" s="914"/>
      <c r="B29" s="1695"/>
      <c r="C29" s="1695"/>
      <c r="D29" s="1695"/>
      <c r="E29" s="1695"/>
      <c r="F29" s="1695"/>
      <c r="G29" s="1695"/>
      <c r="H29" s="1695"/>
      <c r="I29" s="1696"/>
    </row>
    <row r="30" spans="1:14" ht="15" customHeight="1">
      <c r="A30" s="1755" t="str">
        <f>IF(Langue=0,K30,L30)</f>
        <v>administrateurs de </v>
      </c>
      <c r="B30" s="1697"/>
      <c r="C30" s="1756">
        <f>A3</f>
        <v>0</v>
      </c>
      <c r="D30" s="1756"/>
      <c r="E30" s="1756"/>
      <c r="F30" s="1756"/>
      <c r="G30" s="1757"/>
      <c r="H30" s="671" t="s">
        <v>194</v>
      </c>
      <c r="I30" s="672"/>
      <c r="K30" s="915" t="s">
        <v>2206</v>
      </c>
      <c r="L30" s="915" t="s">
        <v>2207</v>
      </c>
      <c r="N30" s="99" t="s">
        <v>1062</v>
      </c>
    </row>
    <row r="31" spans="1:14" ht="9" customHeight="1">
      <c r="A31" s="914"/>
      <c r="B31" s="1695"/>
      <c r="C31" s="1695"/>
      <c r="D31" s="1695"/>
      <c r="E31" s="1695"/>
      <c r="F31" s="1695"/>
      <c r="G31" s="1695"/>
      <c r="H31" s="1695"/>
      <c r="I31" s="1696"/>
      <c r="N31" s="99" t="s">
        <v>1061</v>
      </c>
    </row>
    <row r="32" spans="1:14" ht="15">
      <c r="A32" s="1715" t="str">
        <f>IF(Langue=0,K32,L32)</f>
        <v>dans la ville de</v>
      </c>
      <c r="B32" s="1716"/>
      <c r="C32" s="1645"/>
      <c r="D32" s="671" t="s">
        <v>2193</v>
      </c>
      <c r="E32" s="138" t="s">
        <v>333</v>
      </c>
      <c r="F32" s="925" t="str">
        <f>IF(Langue=0,M32,N32)</f>
        <v>province de </v>
      </c>
      <c r="G32" s="1645"/>
      <c r="H32" s="671" t="s">
        <v>2194</v>
      </c>
      <c r="I32" s="672" t="s">
        <v>333</v>
      </c>
      <c r="K32" s="915" t="s">
        <v>2195</v>
      </c>
      <c r="L32" s="915" t="s">
        <v>2196</v>
      </c>
      <c r="M32" s="915" t="s">
        <v>2197</v>
      </c>
      <c r="N32" s="915" t="s">
        <v>2198</v>
      </c>
    </row>
    <row r="33" spans="1:14" ht="62.25" customHeight="1">
      <c r="A33" s="1744" t="str">
        <f>IF(Langue=0,K33,L33)</f>
        <v>certifions que les annexes ci-jointes ont été préparées à partir des livres et registres de la société et, qu’au meilleur de notre connaissance, celles-ci sont conformes et présentent fidèlement la situation financière et l’état des opérations de la société, pour l'exercice terminé le :</v>
      </c>
      <c r="B33" s="1745"/>
      <c r="C33" s="1745"/>
      <c r="D33" s="1745"/>
      <c r="E33" s="1745"/>
      <c r="F33" s="1745"/>
      <c r="G33" s="1745"/>
      <c r="H33" s="1745"/>
      <c r="I33" s="1746"/>
      <c r="K33" s="242" t="s">
        <v>2208</v>
      </c>
      <c r="L33" s="242" t="s">
        <v>2209</v>
      </c>
      <c r="N33" s="99" t="s">
        <v>1062</v>
      </c>
    </row>
    <row r="34" spans="1:14" ht="15" customHeight="1">
      <c r="A34" s="675"/>
      <c r="B34" s="6"/>
      <c r="C34" s="1747">
        <f>Identification!J19</f>
        <v>0</v>
      </c>
      <c r="D34" s="1747"/>
      <c r="E34" s="1747"/>
      <c r="F34" s="1747"/>
      <c r="G34" s="1748"/>
      <c r="H34" s="671" t="s">
        <v>2199</v>
      </c>
      <c r="I34" s="672" t="s">
        <v>333</v>
      </c>
      <c r="K34" s="242"/>
      <c r="L34" s="242"/>
      <c r="N34" s="99" t="s">
        <v>1061</v>
      </c>
    </row>
    <row r="35" spans="1:14" ht="15.75" customHeight="1">
      <c r="A35" s="1694"/>
      <c r="B35" s="1695"/>
      <c r="C35" s="1695"/>
      <c r="D35" s="1695"/>
      <c r="E35" s="1695"/>
      <c r="F35" s="1695"/>
      <c r="G35" s="1695"/>
      <c r="H35" s="1695"/>
      <c r="I35" s="1696"/>
      <c r="K35" s="242"/>
      <c r="L35" s="242"/>
      <c r="N35" s="915" t="s">
        <v>2198</v>
      </c>
    </row>
    <row r="36" spans="1:12" ht="15">
      <c r="A36" s="914"/>
      <c r="B36" s="921" t="s">
        <v>2200</v>
      </c>
      <c r="C36" s="1749"/>
      <c r="D36" s="1749"/>
      <c r="E36" s="1749"/>
      <c r="F36" s="1749"/>
      <c r="G36" s="1750"/>
      <c r="H36" s="676" t="s">
        <v>195</v>
      </c>
      <c r="I36" s="672" t="s">
        <v>333</v>
      </c>
      <c r="K36" s="242"/>
      <c r="L36" s="242"/>
    </row>
    <row r="37" spans="1:12" ht="15" customHeight="1">
      <c r="A37" s="914"/>
      <c r="C37" s="1751">
        <f>B26</f>
        <v>0</v>
      </c>
      <c r="D37" s="1751"/>
      <c r="E37" s="1751"/>
      <c r="F37" s="1751"/>
      <c r="G37" s="1751"/>
      <c r="I37" s="916"/>
      <c r="K37" s="242"/>
      <c r="L37" s="242"/>
    </row>
    <row r="38" spans="1:12" ht="15">
      <c r="A38" s="914"/>
      <c r="B38" s="921" t="str">
        <f>IF(Langue=0,K38,L38)</f>
        <v>Fonction :</v>
      </c>
      <c r="C38" s="934"/>
      <c r="D38" s="676" t="s">
        <v>2201</v>
      </c>
      <c r="E38" s="138" t="s">
        <v>333</v>
      </c>
      <c r="F38" s="921" t="s">
        <v>2202</v>
      </c>
      <c r="G38" s="677"/>
      <c r="H38" s="676" t="s">
        <v>2203</v>
      </c>
      <c r="I38" s="672" t="s">
        <v>333</v>
      </c>
      <c r="K38" s="915" t="s">
        <v>2177</v>
      </c>
      <c r="L38" s="915" t="s">
        <v>2178</v>
      </c>
    </row>
    <row r="39" spans="1:12" ht="15.75" customHeight="1">
      <c r="A39" s="914"/>
      <c r="G39" s="5" t="str">
        <f>IF(Langue=0,K39,L39)</f>
        <v>(AAAA-MM-JJ)</v>
      </c>
      <c r="I39" s="916"/>
      <c r="K39" s="915" t="s">
        <v>335</v>
      </c>
      <c r="L39" s="915" t="s">
        <v>1573</v>
      </c>
    </row>
    <row r="40" spans="1:9" ht="15">
      <c r="A40" s="914"/>
      <c r="B40" s="921" t="s">
        <v>2200</v>
      </c>
      <c r="C40" s="1749"/>
      <c r="D40" s="1749"/>
      <c r="E40" s="1749"/>
      <c r="F40" s="1749"/>
      <c r="G40" s="1750"/>
      <c r="H40" s="676" t="s">
        <v>2204</v>
      </c>
      <c r="I40" s="672" t="s">
        <v>333</v>
      </c>
    </row>
    <row r="41" spans="1:9" ht="15" customHeight="1">
      <c r="A41" s="914"/>
      <c r="C41" s="1751">
        <f>B28</f>
        <v>0</v>
      </c>
      <c r="D41" s="1751"/>
      <c r="E41" s="1751"/>
      <c r="F41" s="1751"/>
      <c r="G41" s="1751"/>
      <c r="I41" s="916"/>
    </row>
    <row r="42" spans="1:12" ht="15">
      <c r="A42" s="914"/>
      <c r="B42" s="921" t="str">
        <f>IF(Langue=0,K42,L42)</f>
        <v>Fonction :</v>
      </c>
      <c r="C42" s="934"/>
      <c r="D42" s="671" t="s">
        <v>2205</v>
      </c>
      <c r="E42" s="138" t="s">
        <v>333</v>
      </c>
      <c r="F42" s="921" t="s">
        <v>2202</v>
      </c>
      <c r="G42" s="677"/>
      <c r="H42" s="676" t="s">
        <v>200</v>
      </c>
      <c r="I42" s="672" t="s">
        <v>333</v>
      </c>
      <c r="K42" s="915" t="s">
        <v>2177</v>
      </c>
      <c r="L42" s="915" t="s">
        <v>2178</v>
      </c>
    </row>
    <row r="43" spans="1:12" ht="15">
      <c r="A43" s="914"/>
      <c r="G43" s="5" t="str">
        <f>IF(Langue=0,K43,L43)</f>
        <v>(AAAA-MM-JJ)</v>
      </c>
      <c r="I43" s="916"/>
      <c r="K43" s="915" t="s">
        <v>335</v>
      </c>
      <c r="L43" s="915" t="s">
        <v>1573</v>
      </c>
    </row>
    <row r="44" spans="1:9" ht="15">
      <c r="A44" s="1694"/>
      <c r="B44" s="1695"/>
      <c r="C44" s="1695"/>
      <c r="D44" s="1695"/>
      <c r="E44" s="1695"/>
      <c r="F44" s="1695"/>
      <c r="G44" s="1695"/>
      <c r="H44" s="1695"/>
      <c r="I44" s="1696"/>
    </row>
    <row r="45" spans="1:9" ht="15">
      <c r="A45" s="1694"/>
      <c r="B45" s="1695"/>
      <c r="C45" s="1695"/>
      <c r="D45" s="1695"/>
      <c r="E45" s="1695"/>
      <c r="F45" s="1695"/>
      <c r="G45" s="1695"/>
      <c r="H45" s="1695"/>
      <c r="I45" s="1696"/>
    </row>
    <row r="46" spans="1:9" ht="15">
      <c r="A46" s="1694"/>
      <c r="B46" s="1695"/>
      <c r="C46" s="1695"/>
      <c r="D46" s="1695"/>
      <c r="E46" s="1695"/>
      <c r="F46" s="1695"/>
      <c r="G46" s="1695"/>
      <c r="H46" s="1695"/>
      <c r="I46" s="1696"/>
    </row>
    <row r="47" spans="1:12" ht="15">
      <c r="A47" s="1710" t="str">
        <f>IF(Langue=0,K47,L47)</f>
        <v>* Champ obligatoire</v>
      </c>
      <c r="B47" s="1711"/>
      <c r="C47" s="923"/>
      <c r="D47" s="923"/>
      <c r="E47" s="923"/>
      <c r="I47" s="916"/>
      <c r="K47" s="915" t="s">
        <v>334</v>
      </c>
      <c r="L47" s="915" t="s">
        <v>1000</v>
      </c>
    </row>
    <row r="48" spans="1:9" ht="15" customHeight="1">
      <c r="A48" s="1741">
        <f>+'T des M - T of C'!A98:C98+1</f>
        <v>3</v>
      </c>
      <c r="B48" s="1742"/>
      <c r="C48" s="1742"/>
      <c r="D48" s="1742"/>
      <c r="E48" s="1742"/>
      <c r="F48" s="1742"/>
      <c r="G48" s="1742"/>
      <c r="H48" s="1742"/>
      <c r="I48" s="1743"/>
    </row>
  </sheetData>
  <mergeCells count="36">
    <mergeCell ref="C15:G15"/>
    <mergeCell ref="A1:B1"/>
    <mergeCell ref="A2:I2"/>
    <mergeCell ref="A3:I3"/>
    <mergeCell ref="A4:I4"/>
    <mergeCell ref="A5:I5"/>
    <mergeCell ref="A6:I6"/>
    <mergeCell ref="A7:I7"/>
    <mergeCell ref="C9:G9"/>
    <mergeCell ref="B10:I10"/>
    <mergeCell ref="C11:G11"/>
    <mergeCell ref="B12:I12"/>
    <mergeCell ref="A32:B32"/>
    <mergeCell ref="A16:I16"/>
    <mergeCell ref="B23:I23"/>
    <mergeCell ref="A24:I24"/>
    <mergeCell ref="B25:I25"/>
    <mergeCell ref="B26:G26"/>
    <mergeCell ref="B27:I27"/>
    <mergeCell ref="B28:G28"/>
    <mergeCell ref="B29:I29"/>
    <mergeCell ref="A30:B30"/>
    <mergeCell ref="C30:G30"/>
    <mergeCell ref="B31:I31"/>
    <mergeCell ref="A48:I48"/>
    <mergeCell ref="A33:I33"/>
    <mergeCell ref="C34:G34"/>
    <mergeCell ref="A35:I35"/>
    <mergeCell ref="C36:G36"/>
    <mergeCell ref="C37:G37"/>
    <mergeCell ref="C40:G40"/>
    <mergeCell ref="C41:G41"/>
    <mergeCell ref="A44:I44"/>
    <mergeCell ref="A45:I45"/>
    <mergeCell ref="A46:I46"/>
    <mergeCell ref="A47:B47"/>
  </mergeCells>
  <conditionalFormatting sqref="C37 C41">
    <cfRule type="cellIs" priority="6" dxfId="128" operator="equal">
      <formula>0</formula>
    </cfRule>
  </conditionalFormatting>
  <conditionalFormatting sqref="C30">
    <cfRule type="cellIs" priority="5" dxfId="128" operator="equal">
      <formula>0</formula>
    </cfRule>
  </conditionalFormatting>
  <conditionalFormatting sqref="C34">
    <cfRule type="cellIs" priority="4" dxfId="128" operator="equal">
      <formula>0</formula>
    </cfRule>
  </conditionalFormatting>
  <conditionalFormatting sqref="C34:G34">
    <cfRule type="expression" priority="3" dxfId="125">
      <formula>Identification!$W$2=1</formula>
    </cfRule>
  </conditionalFormatting>
  <conditionalFormatting sqref="G38">
    <cfRule type="expression" priority="2" dxfId="125">
      <formula>'D:\test\[Éterna_pour test.xlsx]Identification'!#REF!=1</formula>
    </cfRule>
  </conditionalFormatting>
  <conditionalFormatting sqref="G42">
    <cfRule type="expression" priority="1" dxfId="125">
      <formula>'D:\test\[Éterna_pour test.xlsx]Identification'!#REF!=1</formula>
    </cfRule>
  </conditionalFormatting>
  <dataValidations count="1">
    <dataValidation errorStyle="warning" type="whole" operator="greaterThan" allowBlank="1" showInputMessage="1" showErrorMessage="1" prompt="Entrer le numéro de téléphone en débutant avec le code régional. Ne pas saisir de tirets ou d'espace. Par exemple, pour 418-525-0337, saisir 4185250337" error="Entrer le numéro de téléphone en débutant avec le code régional. Ne pas saisir de tirets ou d'espace. Par exemple, pour 418-525-0337, saisir 4185250337" sqref="C13">
      <formula1>1000000000</formula1>
    </dataValidation>
  </dataValidations>
  <printOptions horizontalCentered="1"/>
  <pageMargins left="0" right="0" top="1.10236220472441" bottom="0.590551181102362" header="0.31496062992126" footer="0.31496062992126"/>
  <pageSetup orientation="portrait" scale="76" r:id="rId2"/>
  <drawing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Feuil25">
    <tabColor theme="6" tint="0.399980008602142"/>
    <pageSetUpPr fitToPage="1"/>
  </sheetPr>
  <dimension ref="A1:Q39"/>
  <sheetViews>
    <sheetView zoomScale="90" zoomScaleNormal="90" workbookViewId="0" topLeftCell="A1">
      <selection pane="topLeft" activeCell="A4" sqref="A4:N4"/>
    </sheetView>
  </sheetViews>
  <sheetFormatPr defaultColWidth="0" defaultRowHeight="15" outlineLevelCol="1"/>
  <cols>
    <col min="1" max="1" width="6" style="915" customWidth="1"/>
    <col min="2" max="2" width="6.42857142857143" style="915" customWidth="1"/>
    <col min="3" max="3" width="21.2857142857143" style="915" customWidth="1"/>
    <col min="4" max="4" width="8" style="73" customWidth="1"/>
    <col min="5" max="5" width="9" style="915" customWidth="1"/>
    <col min="6" max="6" width="11.2857142857143" style="915" customWidth="1"/>
    <col min="7" max="7" width="13.2857142857143" style="915" customWidth="1"/>
    <col min="8" max="8" width="13.7142857142857" style="915" customWidth="1"/>
    <col min="9" max="9" width="13.2857142857143" style="915" customWidth="1"/>
    <col min="10" max="10" width="15.1428571428571" style="915" bestFit="1" customWidth="1"/>
    <col min="11" max="11" width="13.2857142857143" style="915" customWidth="1"/>
    <col min="12" max="12" width="7.28571428571429" style="479" customWidth="1"/>
    <col min="13" max="13" width="7.57142857142857" style="915" customWidth="1"/>
    <col min="14" max="14" width="19.2857142857143" style="915" customWidth="1"/>
    <col min="15" max="15" width="1.42857142857143" style="915" customWidth="1"/>
    <col min="16" max="16" width="20.2857142857143" style="915" hidden="1" customWidth="1" outlineLevel="1"/>
    <col min="17" max="17" width="28.8571428571429" style="915" hidden="1" customWidth="1" outlineLevel="1"/>
    <col min="18" max="18" width="0" style="915" hidden="1" customWidth="1" collapsed="1"/>
    <col min="19" max="16384" width="11.4285714285714" style="915" hidden="1"/>
  </cols>
  <sheetData>
    <row r="1" spans="1:14" ht="24" customHeight="1">
      <c r="A1" s="1795" t="str">
        <f>Identification!A14</f>
        <v>SOCIÉTÉ À CHARTE QUÉBÉCOISE</v>
      </c>
      <c r="B1" s="1796"/>
      <c r="C1" s="1796"/>
      <c r="D1" s="1796"/>
      <c r="E1" s="1796"/>
      <c r="F1" s="1796"/>
      <c r="G1" s="1796"/>
      <c r="H1" s="1796"/>
      <c r="I1" s="1796"/>
      <c r="J1" s="1796"/>
      <c r="K1" s="1796"/>
      <c r="L1" s="937"/>
      <c r="M1" s="937"/>
      <c r="N1" s="218" t="str">
        <f>Identification!A15</f>
        <v>ÉTAT ANNUEL</v>
      </c>
    </row>
    <row r="2" spans="1:14" ht="15">
      <c r="A2" s="2146" t="str">
        <f>IF(Langue=0,"ANNEXE "&amp;'T des M - T of C'!A33,"SCHEDULE "&amp;'T des M - T of C'!A33)</f>
        <v>ANNEXE 1297</v>
      </c>
      <c r="B2" s="2147"/>
      <c r="C2" s="2147"/>
      <c r="D2" s="2147"/>
      <c r="E2" s="2147"/>
      <c r="F2" s="2147"/>
      <c r="G2" s="2147"/>
      <c r="H2" s="2147"/>
      <c r="I2" s="2147"/>
      <c r="J2" s="2147"/>
      <c r="K2" s="2147"/>
      <c r="L2" s="2147"/>
      <c r="M2" s="2147"/>
      <c r="N2" s="2148"/>
    </row>
    <row r="3" spans="1:14" ht="22.5" customHeight="1">
      <c r="A3" s="1901">
        <f>'300'!$A$3</f>
        <v>0</v>
      </c>
      <c r="B3" s="1902"/>
      <c r="C3" s="1902"/>
      <c r="D3" s="1902"/>
      <c r="E3" s="1902"/>
      <c r="F3" s="1902"/>
      <c r="G3" s="1902"/>
      <c r="H3" s="1902"/>
      <c r="I3" s="1902"/>
      <c r="J3" s="1902"/>
      <c r="K3" s="1902"/>
      <c r="L3" s="1902"/>
      <c r="M3" s="1902"/>
      <c r="N3" s="1903"/>
    </row>
    <row r="4" spans="1:14" ht="22.5" customHeight="1">
      <c r="A4" s="1764" t="str">
        <f>UPPER('T des M - T of C'!B33)</f>
        <v>LISTE DES PRÊTS AUX PERSONNES LIÉES</v>
      </c>
      <c r="B4" s="1765"/>
      <c r="C4" s="1765"/>
      <c r="D4" s="1765"/>
      <c r="E4" s="1765"/>
      <c r="F4" s="1765"/>
      <c r="G4" s="1765"/>
      <c r="H4" s="1765"/>
      <c r="I4" s="1765"/>
      <c r="J4" s="1765"/>
      <c r="K4" s="1765"/>
      <c r="L4" s="1765"/>
      <c r="M4" s="1765"/>
      <c r="N4" s="1766"/>
    </row>
    <row r="5" spans="1:14" ht="22.5" customHeight="1">
      <c r="A5" s="1907" t="str">
        <f>IF(Langue=0,"au "&amp;Identification!J19,"As at "&amp;Identification!J19)</f>
        <v>au </v>
      </c>
      <c r="B5" s="1908"/>
      <c r="C5" s="1908"/>
      <c r="D5" s="1908"/>
      <c r="E5" s="1908"/>
      <c r="F5" s="1908"/>
      <c r="G5" s="1908"/>
      <c r="H5" s="1908"/>
      <c r="I5" s="1908"/>
      <c r="J5" s="1908"/>
      <c r="K5" s="1908"/>
      <c r="L5" s="1908"/>
      <c r="M5" s="1908"/>
      <c r="N5" s="1909"/>
    </row>
    <row r="6" spans="1:17" ht="15">
      <c r="A6" s="2479" t="str">
        <f>IF(Langue=0,P6,Q6)</f>
        <v>(000$)</v>
      </c>
      <c r="B6" s="2480"/>
      <c r="C6" s="2480"/>
      <c r="D6" s="2480"/>
      <c r="E6" s="2480"/>
      <c r="F6" s="2480"/>
      <c r="G6" s="2480"/>
      <c r="H6" s="2480"/>
      <c r="I6" s="2480"/>
      <c r="J6" s="2480"/>
      <c r="K6" s="2480"/>
      <c r="L6" s="2480"/>
      <c r="M6" s="2480"/>
      <c r="N6" s="2481"/>
      <c r="P6" s="102" t="s">
        <v>325</v>
      </c>
      <c r="Q6" s="244" t="s">
        <v>970</v>
      </c>
    </row>
    <row r="7" spans="1:14" ht="11.25" customHeight="1">
      <c r="A7" s="2185"/>
      <c r="B7" s="2186"/>
      <c r="C7" s="2186"/>
      <c r="D7" s="2186"/>
      <c r="E7" s="2186"/>
      <c r="F7" s="2186"/>
      <c r="G7" s="2186"/>
      <c r="H7" s="2186"/>
      <c r="I7" s="2186"/>
      <c r="J7" s="2186"/>
      <c r="K7" s="2186"/>
      <c r="L7" s="2186"/>
      <c r="M7" s="2186"/>
      <c r="N7" s="2187"/>
    </row>
    <row r="8" spans="1:17" ht="15" customHeight="1">
      <c r="A8" s="1904" t="str">
        <f>IF(Langue=0,P8,Q8)</f>
        <v>TYPE DE PRÊT</v>
      </c>
      <c r="B8" s="1906"/>
      <c r="C8" s="2169" t="str">
        <f>IF(Langue=0,P9,Q9)</f>
        <v>Nom de l'emprunteur</v>
      </c>
      <c r="D8" s="2169" t="str">
        <f>IF(Langue=0,P10,Q10)</f>
        <v>Année du prêt</v>
      </c>
      <c r="E8" s="2169" t="str">
        <f>IF(Langue=0,P11,Q11)</f>
        <v>Taux 
(%)</v>
      </c>
      <c r="F8" s="2169" t="str">
        <f>IF(Langue=0,P12,Q12)</f>
        <v>Prêt original</v>
      </c>
      <c r="G8" s="2169" t="str">
        <f>IF(Langue=0,P13,Q13)</f>
        <v>Solde du prêt</v>
      </c>
      <c r="H8" s="2169" t="str">
        <f>IF(Langue=0,P14,Q14)</f>
        <v>Charges prioritaires</v>
      </c>
      <c r="I8" s="2476" t="str">
        <f>IF(Langue=0,P15,Q15)</f>
        <v>Garantie</v>
      </c>
      <c r="J8" s="2477"/>
      <c r="K8" s="2477"/>
      <c r="L8" s="2478"/>
      <c r="M8" s="2169" t="str">
        <f>IF(Langue=0,P20,Q20)</f>
        <v>Mois de retard</v>
      </c>
      <c r="N8" s="2488" t="str">
        <f>IF(Langue=0,P21,Q21)</f>
        <v>Provision</v>
      </c>
      <c r="P8" s="936" t="s">
        <v>469</v>
      </c>
      <c r="Q8" s="160" t="s">
        <v>1260</v>
      </c>
    </row>
    <row r="9" spans="1:17" ht="15" customHeight="1">
      <c r="A9" s="2178"/>
      <c r="B9" s="2341"/>
      <c r="C9" s="2170"/>
      <c r="D9" s="2170"/>
      <c r="E9" s="2170"/>
      <c r="F9" s="2170"/>
      <c r="G9" s="2170"/>
      <c r="H9" s="2170"/>
      <c r="I9" s="2169" t="str">
        <f>IF(Langue=0,P16,Q16)</f>
        <v>Ville 
et 
province</v>
      </c>
      <c r="J9" s="2169" t="str">
        <f>IF(Langue=0,P17,Q17)</f>
        <v>Catégorie</v>
      </c>
      <c r="K9" s="2169" t="str">
        <f>IF(Langue=0,P18,Q18)</f>
        <v>Évaluation</v>
      </c>
      <c r="L9" s="2169" t="str">
        <f>IF(Langue=0,P19,Q19)</f>
        <v>Année</v>
      </c>
      <c r="M9" s="2170"/>
      <c r="N9" s="2489"/>
      <c r="P9" s="914" t="s">
        <v>169</v>
      </c>
      <c r="Q9" s="384" t="s">
        <v>1409</v>
      </c>
    </row>
    <row r="10" spans="1:17" ht="37.5" customHeight="1">
      <c r="A10" s="2178"/>
      <c r="B10" s="2341"/>
      <c r="C10" s="2170"/>
      <c r="D10" s="2170"/>
      <c r="E10" s="2170"/>
      <c r="F10" s="2170"/>
      <c r="G10" s="2170"/>
      <c r="H10" s="2170"/>
      <c r="I10" s="2170"/>
      <c r="J10" s="2170"/>
      <c r="K10" s="2170"/>
      <c r="L10" s="2170"/>
      <c r="M10" s="2170"/>
      <c r="N10" s="2489"/>
      <c r="P10" s="914" t="s">
        <v>210</v>
      </c>
      <c r="Q10" s="384" t="s">
        <v>1410</v>
      </c>
    </row>
    <row r="11" spans="1:17" ht="15" customHeight="1">
      <c r="A11" s="200"/>
      <c r="B11" s="448" t="s">
        <v>377</v>
      </c>
      <c r="C11" s="522" t="s">
        <v>376</v>
      </c>
      <c r="D11" s="522" t="s">
        <v>394</v>
      </c>
      <c r="E11" s="522" t="s">
        <v>395</v>
      </c>
      <c r="F11" s="601" t="s">
        <v>380</v>
      </c>
      <c r="G11" s="601" t="s">
        <v>381</v>
      </c>
      <c r="H11" s="601" t="s">
        <v>382</v>
      </c>
      <c r="I11" s="601" t="s">
        <v>383</v>
      </c>
      <c r="J11" s="601" t="s">
        <v>384</v>
      </c>
      <c r="K11" s="601" t="s">
        <v>164</v>
      </c>
      <c r="L11" s="601" t="s">
        <v>145</v>
      </c>
      <c r="M11" s="601" t="s">
        <v>149</v>
      </c>
      <c r="N11" s="601" t="s">
        <v>150</v>
      </c>
      <c r="P11" s="932" t="s">
        <v>1629</v>
      </c>
      <c r="Q11" s="695" t="s">
        <v>1630</v>
      </c>
    </row>
    <row r="12" spans="1:17" s="953" customFormat="1" ht="15" customHeight="1">
      <c r="A12" s="498" t="s">
        <v>385</v>
      </c>
      <c r="B12" s="1241"/>
      <c r="C12" s="1242"/>
      <c r="D12" s="1241"/>
      <c r="E12" s="1243"/>
      <c r="F12" s="1191"/>
      <c r="G12" s="1191"/>
      <c r="H12" s="1194"/>
      <c r="I12" s="1242"/>
      <c r="J12" s="1242"/>
      <c r="K12" s="1194"/>
      <c r="L12" s="1241"/>
      <c r="M12" s="1242"/>
      <c r="N12" s="1215"/>
      <c r="P12" s="914" t="s">
        <v>212</v>
      </c>
      <c r="Q12" s="384" t="s">
        <v>1632</v>
      </c>
    </row>
    <row r="13" spans="1:17" s="953" customFormat="1" ht="15" customHeight="1">
      <c r="A13" s="498" t="s">
        <v>194</v>
      </c>
      <c r="B13" s="1241"/>
      <c r="C13" s="1242"/>
      <c r="D13" s="1241"/>
      <c r="E13" s="1243"/>
      <c r="F13" s="1191"/>
      <c r="G13" s="1191"/>
      <c r="H13" s="1194"/>
      <c r="I13" s="1242"/>
      <c r="J13" s="1242"/>
      <c r="K13" s="1194"/>
      <c r="L13" s="1241"/>
      <c r="M13" s="1242"/>
      <c r="N13" s="1215"/>
      <c r="P13" s="914" t="s">
        <v>214</v>
      </c>
      <c r="Q13" s="384" t="s">
        <v>1413</v>
      </c>
    </row>
    <row r="14" spans="1:17" s="953" customFormat="1" ht="15" customHeight="1">
      <c r="A14" s="498" t="s">
        <v>195</v>
      </c>
      <c r="B14" s="1241"/>
      <c r="C14" s="1242"/>
      <c r="D14" s="1241"/>
      <c r="E14" s="1243"/>
      <c r="F14" s="1191"/>
      <c r="G14" s="1191"/>
      <c r="H14" s="1194"/>
      <c r="I14" s="1242"/>
      <c r="J14" s="1242"/>
      <c r="K14" s="1194"/>
      <c r="L14" s="1241"/>
      <c r="M14" s="1242"/>
      <c r="N14" s="1215"/>
      <c r="P14" s="914" t="s">
        <v>175</v>
      </c>
      <c r="Q14" s="384" t="s">
        <v>1414</v>
      </c>
    </row>
    <row r="15" spans="1:17" s="953" customFormat="1" ht="15" customHeight="1">
      <c r="A15" s="498" t="s">
        <v>200</v>
      </c>
      <c r="B15" s="1241"/>
      <c r="C15" s="1242"/>
      <c r="D15" s="1241"/>
      <c r="E15" s="1243"/>
      <c r="F15" s="1191"/>
      <c r="G15" s="1191"/>
      <c r="H15" s="1194"/>
      <c r="I15" s="1242"/>
      <c r="J15" s="1242"/>
      <c r="K15" s="1194"/>
      <c r="L15" s="1241"/>
      <c r="M15" s="1242"/>
      <c r="N15" s="1215"/>
      <c r="P15" s="914" t="s">
        <v>99</v>
      </c>
      <c r="Q15" s="384" t="s">
        <v>1264</v>
      </c>
    </row>
    <row r="16" spans="1:17" s="953" customFormat="1" ht="15" customHeight="1">
      <c r="A16" s="498" t="s">
        <v>347</v>
      </c>
      <c r="B16" s="1241"/>
      <c r="C16" s="1242"/>
      <c r="D16" s="1241"/>
      <c r="E16" s="1243"/>
      <c r="F16" s="1191"/>
      <c r="G16" s="1191"/>
      <c r="H16" s="1194"/>
      <c r="I16" s="1242"/>
      <c r="J16" s="1242"/>
      <c r="K16" s="1194"/>
      <c r="L16" s="1241"/>
      <c r="M16" s="1242"/>
      <c r="N16" s="1215"/>
      <c r="P16" s="914" t="s">
        <v>327</v>
      </c>
      <c r="Q16" s="384" t="s">
        <v>1415</v>
      </c>
    </row>
    <row r="17" spans="1:17" s="953" customFormat="1" ht="15" customHeight="1">
      <c r="A17" s="498" t="s">
        <v>181</v>
      </c>
      <c r="B17" s="1241"/>
      <c r="C17" s="1242"/>
      <c r="D17" s="1241"/>
      <c r="E17" s="1243"/>
      <c r="F17" s="1191"/>
      <c r="G17" s="1191"/>
      <c r="H17" s="1194"/>
      <c r="I17" s="1242"/>
      <c r="J17" s="1242"/>
      <c r="K17" s="1194"/>
      <c r="L17" s="1241"/>
      <c r="M17" s="1242"/>
      <c r="N17" s="1215"/>
      <c r="P17" s="914" t="s">
        <v>82</v>
      </c>
      <c r="Q17" s="384" t="s">
        <v>1261</v>
      </c>
    </row>
    <row r="18" spans="1:17" s="953" customFormat="1" ht="15" customHeight="1">
      <c r="A18" s="498" t="s">
        <v>188</v>
      </c>
      <c r="B18" s="1241"/>
      <c r="C18" s="1242"/>
      <c r="D18" s="1241"/>
      <c r="E18" s="1243"/>
      <c r="F18" s="1191"/>
      <c r="G18" s="1191"/>
      <c r="H18" s="1194"/>
      <c r="I18" s="1242"/>
      <c r="J18" s="1242"/>
      <c r="K18" s="1194"/>
      <c r="L18" s="1241"/>
      <c r="M18" s="1242"/>
      <c r="N18" s="1215"/>
      <c r="P18" s="914" t="s">
        <v>468</v>
      </c>
      <c r="Q18" s="384" t="s">
        <v>1262</v>
      </c>
    </row>
    <row r="19" spans="1:17" s="953" customFormat="1" ht="15" customHeight="1">
      <c r="A19" s="498" t="s">
        <v>191</v>
      </c>
      <c r="B19" s="1241"/>
      <c r="C19" s="1242"/>
      <c r="D19" s="1241"/>
      <c r="E19" s="1243"/>
      <c r="F19" s="1191"/>
      <c r="G19" s="1191"/>
      <c r="H19" s="1194"/>
      <c r="I19" s="1242"/>
      <c r="J19" s="1242"/>
      <c r="K19" s="1194"/>
      <c r="L19" s="1241"/>
      <c r="M19" s="1242"/>
      <c r="N19" s="1215"/>
      <c r="P19" s="914" t="s">
        <v>174</v>
      </c>
      <c r="Q19" s="384" t="s">
        <v>1263</v>
      </c>
    </row>
    <row r="20" spans="1:17" s="953" customFormat="1" ht="15" customHeight="1">
      <c r="A20" s="498" t="s">
        <v>396</v>
      </c>
      <c r="B20" s="1241"/>
      <c r="C20" s="1242"/>
      <c r="D20" s="1241"/>
      <c r="E20" s="1243"/>
      <c r="F20" s="1191"/>
      <c r="G20" s="1191"/>
      <c r="H20" s="1194"/>
      <c r="I20" s="1242"/>
      <c r="J20" s="1242"/>
      <c r="K20" s="1194"/>
      <c r="L20" s="1241"/>
      <c r="M20" s="1242"/>
      <c r="N20" s="1215"/>
      <c r="P20" s="914" t="s">
        <v>170</v>
      </c>
      <c r="Q20" s="384" t="s">
        <v>1416</v>
      </c>
    </row>
    <row r="21" spans="1:17" s="953" customFormat="1" ht="15" customHeight="1">
      <c r="A21" s="482">
        <v>100</v>
      </c>
      <c r="B21" s="1241"/>
      <c r="C21" s="1242"/>
      <c r="D21" s="1241"/>
      <c r="E21" s="1243"/>
      <c r="F21" s="1191"/>
      <c r="G21" s="1191"/>
      <c r="H21" s="1194"/>
      <c r="I21" s="1242"/>
      <c r="J21" s="1242"/>
      <c r="K21" s="1194"/>
      <c r="L21" s="1241"/>
      <c r="M21" s="1242"/>
      <c r="N21" s="1215"/>
      <c r="P21" s="1005" t="s">
        <v>153</v>
      </c>
      <c r="Q21" s="625" t="s">
        <v>2463</v>
      </c>
    </row>
    <row r="22" spans="1:17" s="953" customFormat="1" ht="15" customHeight="1">
      <c r="A22" s="482">
        <v>110</v>
      </c>
      <c r="B22" s="1241"/>
      <c r="C22" s="1242"/>
      <c r="D22" s="1241"/>
      <c r="E22" s="1243"/>
      <c r="F22" s="1191"/>
      <c r="G22" s="1191"/>
      <c r="H22" s="1194"/>
      <c r="I22" s="1242"/>
      <c r="J22" s="1242"/>
      <c r="K22" s="1194"/>
      <c r="L22" s="1241"/>
      <c r="M22" s="1242"/>
      <c r="N22" s="1215"/>
      <c r="Q22" s="915"/>
    </row>
    <row r="23" spans="1:17" s="953" customFormat="1" ht="15" customHeight="1">
      <c r="A23" s="482">
        <v>120</v>
      </c>
      <c r="B23" s="1241"/>
      <c r="C23" s="1242"/>
      <c r="D23" s="1241"/>
      <c r="E23" s="1243"/>
      <c r="F23" s="1191"/>
      <c r="G23" s="1191"/>
      <c r="H23" s="1194"/>
      <c r="I23" s="1242"/>
      <c r="J23" s="1242"/>
      <c r="K23" s="1194"/>
      <c r="L23" s="1241"/>
      <c r="M23" s="1242"/>
      <c r="N23" s="1215"/>
      <c r="Q23" s="106"/>
    </row>
    <row r="24" spans="1:17" s="953" customFormat="1" ht="15" customHeight="1">
      <c r="A24" s="482">
        <v>130</v>
      </c>
      <c r="B24" s="1241"/>
      <c r="C24" s="1242"/>
      <c r="D24" s="1241"/>
      <c r="E24" s="1243"/>
      <c r="F24" s="1191"/>
      <c r="G24" s="1191"/>
      <c r="H24" s="1194"/>
      <c r="I24" s="1242"/>
      <c r="J24" s="1242"/>
      <c r="K24" s="1194"/>
      <c r="L24" s="1241"/>
      <c r="M24" s="1242"/>
      <c r="N24" s="1215"/>
      <c r="P24" s="953" t="s">
        <v>2369</v>
      </c>
      <c r="Q24" s="106" t="s">
        <v>1192</v>
      </c>
    </row>
    <row r="25" spans="1:17" s="953" customFormat="1" ht="15" customHeight="1">
      <c r="A25" s="482">
        <v>140</v>
      </c>
      <c r="B25" s="1241"/>
      <c r="C25" s="1242"/>
      <c r="D25" s="1241"/>
      <c r="E25" s="1243"/>
      <c r="F25" s="1191"/>
      <c r="G25" s="1191"/>
      <c r="H25" s="1194"/>
      <c r="I25" s="1242"/>
      <c r="J25" s="1242"/>
      <c r="K25" s="1194"/>
      <c r="L25" s="1241"/>
      <c r="M25" s="1242"/>
      <c r="N25" s="1215"/>
      <c r="P25" s="953" t="s">
        <v>2367</v>
      </c>
      <c r="Q25" s="106" t="s">
        <v>2368</v>
      </c>
    </row>
    <row r="26" spans="1:17" s="953" customFormat="1" ht="15" customHeight="1">
      <c r="A26" s="482">
        <v>150</v>
      </c>
      <c r="B26" s="1241"/>
      <c r="C26" s="1242"/>
      <c r="D26" s="1241"/>
      <c r="E26" s="1243"/>
      <c r="F26" s="1191"/>
      <c r="G26" s="1191"/>
      <c r="H26" s="1194"/>
      <c r="I26" s="1242"/>
      <c r="J26" s="1242"/>
      <c r="K26" s="1194"/>
      <c r="L26" s="1241"/>
      <c r="M26" s="1242"/>
      <c r="N26" s="1215"/>
      <c r="P26" s="2" t="str">
        <f>IF(Langue=0,P24,Q24)</f>
        <v>Résidentiel</v>
      </c>
      <c r="Q26" s="106"/>
    </row>
    <row r="27" spans="1:17" s="953" customFormat="1" ht="15" customHeight="1">
      <c r="A27" s="482">
        <v>160</v>
      </c>
      <c r="B27" s="1241"/>
      <c r="C27" s="1242"/>
      <c r="D27" s="1241"/>
      <c r="E27" s="1243"/>
      <c r="F27" s="1191"/>
      <c r="G27" s="1191"/>
      <c r="H27" s="1194"/>
      <c r="I27" s="1242"/>
      <c r="J27" s="1242"/>
      <c r="K27" s="1194"/>
      <c r="L27" s="1241"/>
      <c r="M27" s="1242"/>
      <c r="N27" s="1215"/>
      <c r="P27" s="2" t="str">
        <f>IF(Langue=0,P25,Q25)</f>
        <v>Non résidentiel</v>
      </c>
      <c r="Q27" s="106"/>
    </row>
    <row r="28" spans="1:17" s="953" customFormat="1" ht="15" customHeight="1">
      <c r="A28" s="482">
        <v>170</v>
      </c>
      <c r="B28" s="1241"/>
      <c r="C28" s="1242"/>
      <c r="D28" s="1241"/>
      <c r="E28" s="1243"/>
      <c r="F28" s="1191"/>
      <c r="G28" s="1191"/>
      <c r="H28" s="1194"/>
      <c r="I28" s="1242"/>
      <c r="J28" s="1242"/>
      <c r="K28" s="1194"/>
      <c r="L28" s="1241"/>
      <c r="M28" s="1242"/>
      <c r="N28" s="1215"/>
      <c r="Q28" s="106"/>
    </row>
    <row r="29" spans="1:17" s="953" customFormat="1" ht="15" customHeight="1">
      <c r="A29" s="482">
        <v>180</v>
      </c>
      <c r="B29" s="1244"/>
      <c r="C29" s="1245"/>
      <c r="D29" s="1244"/>
      <c r="E29" s="1246"/>
      <c r="F29" s="1191"/>
      <c r="G29" s="1191"/>
      <c r="H29" s="1194"/>
      <c r="I29" s="1245"/>
      <c r="J29" s="1245"/>
      <c r="K29" s="1194"/>
      <c r="L29" s="1244"/>
      <c r="M29" s="1245"/>
      <c r="N29" s="1215"/>
      <c r="Q29" s="106"/>
    </row>
    <row r="30" spans="1:17" s="925" customFormat="1" ht="22.5" customHeight="1">
      <c r="A30" s="114">
        <v>199</v>
      </c>
      <c r="B30" s="967" t="s">
        <v>80</v>
      </c>
      <c r="C30" s="1029"/>
      <c r="D30" s="1029"/>
      <c r="E30" s="1029"/>
      <c r="F30" s="1247">
        <f>SUM(F12:F29)</f>
        <v>0</v>
      </c>
      <c r="G30" s="1247">
        <f>SUM(G12:G29)</f>
        <v>0</v>
      </c>
      <c r="H30" s="1248">
        <f>SUM(H12:H29)</f>
        <v>0</v>
      </c>
      <c r="I30" s="638"/>
      <c r="J30" s="638"/>
      <c r="K30" s="1248">
        <f>SUM(K12:K29)</f>
        <v>0</v>
      </c>
      <c r="L30" s="645"/>
      <c r="M30" s="638"/>
      <c r="N30" s="1248">
        <f>SUM(N12:N29)</f>
        <v>0</v>
      </c>
      <c r="Q30" s="104"/>
    </row>
    <row r="31" spans="1:17" ht="15">
      <c r="A31" s="2485" t="str">
        <f>IF(Langue=0,P31,Q31)</f>
        <v>Type de prêt (01)</v>
      </c>
      <c r="B31" s="2486"/>
      <c r="C31" s="2487"/>
      <c r="D31" s="22"/>
      <c r="E31" s="10"/>
      <c r="F31" s="940"/>
      <c r="G31" s="11"/>
      <c r="N31" s="916"/>
      <c r="P31" s="942" t="s">
        <v>493</v>
      </c>
      <c r="Q31" s="131" t="s">
        <v>1692</v>
      </c>
    </row>
    <row r="32" spans="1:17" ht="15">
      <c r="A32" s="278">
        <v>1</v>
      </c>
      <c r="B32" s="2482" t="str">
        <f t="shared" si="0" ref="B32:B37">IF(Langue=0,P32,Q32)</f>
        <v>Hypothécaire</v>
      </c>
      <c r="C32" s="2483"/>
      <c r="H32" s="915" t="s">
        <v>324</v>
      </c>
      <c r="N32" s="916"/>
      <c r="P32" s="925" t="s">
        <v>473</v>
      </c>
      <c r="Q32" s="104" t="s">
        <v>1266</v>
      </c>
    </row>
    <row r="33" spans="1:17" ht="15">
      <c r="A33" s="279">
        <v>2</v>
      </c>
      <c r="B33" s="2482" t="str">
        <f t="shared" si="0"/>
        <v>Commercial</v>
      </c>
      <c r="C33" s="2483"/>
      <c r="N33" s="916"/>
      <c r="P33" s="915" t="s">
        <v>474</v>
      </c>
      <c r="Q33" s="143" t="s">
        <v>474</v>
      </c>
    </row>
    <row r="34" spans="1:17" ht="15">
      <c r="A34" s="280">
        <v>3</v>
      </c>
      <c r="B34" s="2482" t="str">
        <f t="shared" si="0"/>
        <v>Crédit-bail</v>
      </c>
      <c r="C34" s="2483"/>
      <c r="N34" s="916"/>
      <c r="P34" s="915" t="s">
        <v>86</v>
      </c>
      <c r="Q34" s="143" t="s">
        <v>1079</v>
      </c>
    </row>
    <row r="35" spans="1:17" ht="15">
      <c r="A35" s="280">
        <v>4</v>
      </c>
      <c r="B35" s="2482" t="str">
        <f t="shared" si="0"/>
        <v>Consommation</v>
      </c>
      <c r="C35" s="2483"/>
      <c r="D35" s="1060"/>
      <c r="E35" s="1060"/>
      <c r="F35" s="1060"/>
      <c r="G35" s="1060"/>
      <c r="H35" s="1060"/>
      <c r="I35" s="1060"/>
      <c r="J35" s="1060"/>
      <c r="K35" s="1060"/>
      <c r="L35" s="12"/>
      <c r="M35" s="1060"/>
      <c r="N35" s="409"/>
      <c r="P35" s="170" t="s">
        <v>52</v>
      </c>
      <c r="Q35" s="171" t="s">
        <v>973</v>
      </c>
    </row>
    <row r="36" spans="1:17" ht="15">
      <c r="A36" s="278">
        <v>5</v>
      </c>
      <c r="B36" s="2482" t="str">
        <f t="shared" si="0"/>
        <v>Nantissement</v>
      </c>
      <c r="C36" s="2483"/>
      <c r="N36" s="916"/>
      <c r="P36" s="170" t="s">
        <v>475</v>
      </c>
      <c r="Q36" s="171" t="s">
        <v>974</v>
      </c>
    </row>
    <row r="37" spans="1:17" ht="15">
      <c r="A37" s="278">
        <v>6</v>
      </c>
      <c r="B37" s="2482" t="str">
        <f t="shared" si="0"/>
        <v>Institutionnel</v>
      </c>
      <c r="C37" s="2483"/>
      <c r="N37" s="916"/>
      <c r="P37" s="170" t="s">
        <v>476</v>
      </c>
      <c r="Q37" s="171" t="s">
        <v>1267</v>
      </c>
    </row>
    <row r="38" spans="1:14" ht="15">
      <c r="A38" s="1694"/>
      <c r="B38" s="1695"/>
      <c r="C38" s="1695"/>
      <c r="D38" s="1695"/>
      <c r="E38" s="1695"/>
      <c r="F38" s="1695"/>
      <c r="G38" s="1695"/>
      <c r="H38" s="1695"/>
      <c r="I38" s="1695"/>
      <c r="J38" s="1695"/>
      <c r="K38" s="1695"/>
      <c r="L38" s="1695"/>
      <c r="M38" s="1695"/>
      <c r="N38" s="1696"/>
    </row>
    <row r="39" spans="1:14" ht="15">
      <c r="A39" s="2484">
        <f>+'1296'!A54:F54+1</f>
        <v>41</v>
      </c>
      <c r="B39" s="2197"/>
      <c r="C39" s="2197"/>
      <c r="D39" s="2197"/>
      <c r="E39" s="2197"/>
      <c r="F39" s="2197"/>
      <c r="G39" s="2197"/>
      <c r="H39" s="2197"/>
      <c r="I39" s="2197"/>
      <c r="J39" s="2197"/>
      <c r="K39" s="2197"/>
      <c r="L39" s="2197"/>
      <c r="M39" s="2197"/>
      <c r="N39" s="2198"/>
    </row>
  </sheetData>
  <sheetProtection algorithmName="SHA-512" hashValue="4cJGfZd7G8kwH6eBWOHLWcUlAxEJvHAzoXgQ+RSLuLQzZKarxyXpSPiiP2kNV7ILfxIF/oGruzS83YJUbpl9WQ==" saltValue="7OwSmOYuoavy0BVsa+lp3w==" spinCount="100000" sheet="1" objects="1" scenarios="1"/>
  <mergeCells count="30">
    <mergeCell ref="B33:C33"/>
    <mergeCell ref="B34:C34"/>
    <mergeCell ref="A1:K1"/>
    <mergeCell ref="A39:N39"/>
    <mergeCell ref="B32:C32"/>
    <mergeCell ref="B36:C36"/>
    <mergeCell ref="B37:C37"/>
    <mergeCell ref="A31:C31"/>
    <mergeCell ref="A38:N38"/>
    <mergeCell ref="M8:M10"/>
    <mergeCell ref="N8:N10"/>
    <mergeCell ref="B35:C35"/>
    <mergeCell ref="I9:I10"/>
    <mergeCell ref="J9:J10"/>
    <mergeCell ref="K9:K10"/>
    <mergeCell ref="L9:L10"/>
    <mergeCell ref="H8:H10"/>
    <mergeCell ref="I8:L8"/>
    <mergeCell ref="F8:F10"/>
    <mergeCell ref="A2:N2"/>
    <mergeCell ref="A3:N3"/>
    <mergeCell ref="A7:N7"/>
    <mergeCell ref="A5:N5"/>
    <mergeCell ref="A4:N4"/>
    <mergeCell ref="A6:N6"/>
    <mergeCell ref="A8:B10"/>
    <mergeCell ref="C8:C10"/>
    <mergeCell ref="D8:D10"/>
    <mergeCell ref="E8:E10"/>
    <mergeCell ref="G8:G10"/>
  </mergeCells>
  <dataValidations count="2">
    <dataValidation type="list" allowBlank="1" showInputMessage="1" showErrorMessage="1" sqref="J12:J29">
      <formula1>$P$26:$P$27</formula1>
    </dataValidation>
    <dataValidation type="whole" allowBlank="1" showInputMessage="1" showErrorMessage="1" error="Saisir le type de prêt selon le tableau ci-dessous (valeur de 1 à 6)_x000a__x000a_The type of loan is a value between 1 and 6" sqref="B12:B29">
      <formula1>1</formula1>
      <formula2>6</formula2>
    </dataValidation>
  </dataValidations>
  <printOptions horizontalCentered="1"/>
  <pageMargins left="0.393700787401575" right="0.393700787401575" top="0.590551181102362" bottom="0.590551181102362" header="0.31496062992126" footer="0.31496062992126"/>
  <pageSetup orientation="landscape" scale="78" r:id="rId2"/>
  <colBreaks count="1" manualBreakCount="1">
    <brk id="14" max="1048575" man="1"/>
  </colBreaks>
  <ignoredErrors>
    <ignoredError sqref="A12:A20 C11:N11" numberStoredAsText="1"/>
  </ignoredErrors>
  <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euil26">
    <tabColor rgb="FF92D050"/>
  </sheetPr>
  <dimension ref="A1:Q39"/>
  <sheetViews>
    <sheetView zoomScale="90" zoomScaleNormal="90" workbookViewId="0" topLeftCell="A1">
      <selection pane="topLeft" activeCell="A6" sqref="A6:N6"/>
    </sheetView>
  </sheetViews>
  <sheetFormatPr defaultColWidth="0" defaultRowHeight="15" outlineLevelCol="1"/>
  <cols>
    <col min="1" max="2" width="6" style="915" customWidth="1"/>
    <col min="3" max="3" width="21.2857142857143" style="915" customWidth="1"/>
    <col min="4" max="4" width="8" style="73" customWidth="1"/>
    <col min="5" max="5" width="9" style="915" customWidth="1"/>
    <col min="6" max="6" width="11.2857142857143" style="915" customWidth="1"/>
    <col min="7" max="7" width="13.2857142857143" style="915" customWidth="1"/>
    <col min="8" max="8" width="14" style="915" customWidth="1"/>
    <col min="9" max="9" width="13.2857142857143" style="915" customWidth="1"/>
    <col min="10" max="10" width="11.2857142857143" style="915" customWidth="1"/>
    <col min="11" max="11" width="13.2857142857143" style="915" customWidth="1"/>
    <col min="12" max="12" width="7.42857142857143" style="73" customWidth="1"/>
    <col min="13" max="13" width="8.14285714285714" style="915" customWidth="1"/>
    <col min="14" max="14" width="19.2857142857143" style="915" customWidth="1"/>
    <col min="15" max="15" width="1.42857142857143" style="915" customWidth="1"/>
    <col min="16" max="16" width="43.7142857142857" style="915" hidden="1" customWidth="1" outlineLevel="1"/>
    <col min="17" max="17" width="35.8571428571429" style="915" hidden="1" customWidth="1" outlineLevel="1"/>
    <col min="18" max="18" width="0" style="915" hidden="1" customWidth="1" collapsed="1"/>
    <col min="19" max="16384" width="11.4285714285714" style="915" hidden="1"/>
  </cols>
  <sheetData>
    <row r="1" spans="1:14" ht="24" customHeight="1">
      <c r="A1" s="1795" t="str">
        <f>Identification!A14</f>
        <v>SOCIÉTÉ À CHARTE QUÉBÉCOISE</v>
      </c>
      <c r="B1" s="1796"/>
      <c r="C1" s="1796"/>
      <c r="D1" s="1796"/>
      <c r="E1" s="1796"/>
      <c r="F1" s="1796"/>
      <c r="G1" s="1796"/>
      <c r="H1" s="1796"/>
      <c r="I1" s="1796"/>
      <c r="J1" s="1796"/>
      <c r="K1" s="1796"/>
      <c r="L1" s="937"/>
      <c r="M1" s="937"/>
      <c r="N1" s="218" t="str">
        <f>Identification!A15</f>
        <v>ÉTAT ANNUEL</v>
      </c>
    </row>
    <row r="2" spans="1:14" ht="15">
      <c r="A2" s="2146" t="str">
        <f>IF(Langue=0,"ANNEXE "&amp;'T des M - T of C'!A34,"SCHEDULE "&amp;'T des M - T of C'!A34)</f>
        <v>ANNEXE 1297.1</v>
      </c>
      <c r="B2" s="2147"/>
      <c r="C2" s="2147"/>
      <c r="D2" s="2147"/>
      <c r="E2" s="2147"/>
      <c r="F2" s="2147"/>
      <c r="G2" s="2147"/>
      <c r="H2" s="2147"/>
      <c r="I2" s="2147"/>
      <c r="J2" s="2147"/>
      <c r="K2" s="2147"/>
      <c r="L2" s="2147"/>
      <c r="M2" s="2147"/>
      <c r="N2" s="2148"/>
    </row>
    <row r="3" spans="1:14" ht="22.5" customHeight="1">
      <c r="A3" s="1901">
        <f>'300'!$A$3</f>
        <v>0</v>
      </c>
      <c r="B3" s="1902"/>
      <c r="C3" s="1902"/>
      <c r="D3" s="1902"/>
      <c r="E3" s="1902"/>
      <c r="F3" s="1902"/>
      <c r="G3" s="1902"/>
      <c r="H3" s="1902"/>
      <c r="I3" s="1902"/>
      <c r="J3" s="1902"/>
      <c r="K3" s="1902"/>
      <c r="L3" s="1902"/>
      <c r="M3" s="1902"/>
      <c r="N3" s="1903"/>
    </row>
    <row r="4" spans="1:14" ht="22.5" customHeight="1">
      <c r="A4" s="1764" t="str">
        <f>UPPER('T des M - T of C'!B34)</f>
        <v>LISTE DES PRÊTS AUX PERSONNES INTÉRESSÉES</v>
      </c>
      <c r="B4" s="1765"/>
      <c r="C4" s="1765"/>
      <c r="D4" s="1765"/>
      <c r="E4" s="1765"/>
      <c r="F4" s="1765"/>
      <c r="G4" s="1765"/>
      <c r="H4" s="1765"/>
      <c r="I4" s="1765"/>
      <c r="J4" s="1765"/>
      <c r="K4" s="1765"/>
      <c r="L4" s="1765"/>
      <c r="M4" s="1765"/>
      <c r="N4" s="1766"/>
    </row>
    <row r="5" spans="1:14" ht="22.5" customHeight="1">
      <c r="A5" s="1907" t="str">
        <f>IF(Langue=0,"au "&amp;Identification!J19,"As at "&amp;Identification!J19)</f>
        <v>au </v>
      </c>
      <c r="B5" s="1908"/>
      <c r="C5" s="1908"/>
      <c r="D5" s="1908"/>
      <c r="E5" s="1908"/>
      <c r="F5" s="1908"/>
      <c r="G5" s="1908"/>
      <c r="H5" s="1908"/>
      <c r="I5" s="1908"/>
      <c r="J5" s="1908"/>
      <c r="K5" s="1908"/>
      <c r="L5" s="1908"/>
      <c r="M5" s="1908"/>
      <c r="N5" s="1909"/>
    </row>
    <row r="6" spans="1:17" ht="15">
      <c r="A6" s="2479" t="str">
        <f>IF(Langue=0,P6,Q6)</f>
        <v>(000$)</v>
      </c>
      <c r="B6" s="2480"/>
      <c r="C6" s="2480"/>
      <c r="D6" s="2480"/>
      <c r="E6" s="2480"/>
      <c r="F6" s="2480"/>
      <c r="G6" s="2480"/>
      <c r="H6" s="2480"/>
      <c r="I6" s="2480"/>
      <c r="J6" s="2480"/>
      <c r="K6" s="2480"/>
      <c r="L6" s="2480"/>
      <c r="M6" s="2480"/>
      <c r="N6" s="2481"/>
      <c r="P6" s="578" t="s">
        <v>325</v>
      </c>
      <c r="Q6" s="579" t="s">
        <v>970</v>
      </c>
    </row>
    <row r="7" spans="1:17" ht="11.25" customHeight="1">
      <c r="A7" s="2185"/>
      <c r="B7" s="2186"/>
      <c r="C7" s="2186"/>
      <c r="D7" s="2186"/>
      <c r="E7" s="2186"/>
      <c r="F7" s="2186"/>
      <c r="G7" s="2186"/>
      <c r="H7" s="2186"/>
      <c r="I7" s="2186"/>
      <c r="J7" s="2186"/>
      <c r="K7" s="2186"/>
      <c r="L7" s="2186"/>
      <c r="M7" s="2186"/>
      <c r="N7" s="2187"/>
      <c r="P7" s="914"/>
      <c r="Q7" s="384"/>
    </row>
    <row r="8" spans="1:17" ht="15" customHeight="1">
      <c r="A8" s="1904" t="str">
        <f>IF(Langue=0,P8,Q8)</f>
        <v>TYPE DE PRÊT</v>
      </c>
      <c r="B8" s="1906"/>
      <c r="C8" s="2169" t="str">
        <f>IF(Langue=0,P9,Q9)</f>
        <v>Nom de l'emprunteur</v>
      </c>
      <c r="D8" s="2169" t="str">
        <f>IF(Langue=0,P10,Q10)</f>
        <v>Année du prêt</v>
      </c>
      <c r="E8" s="2169" t="str">
        <f>IF(Langue=0,P11,Q11)</f>
        <v>Taux
(%)</v>
      </c>
      <c r="F8" s="2169" t="str">
        <f>IF(Langue=0,P12,Q12)</f>
        <v>Prêt original</v>
      </c>
      <c r="G8" s="2169" t="str">
        <f>IF(Langue=0,P13,Q13)</f>
        <v>Solde du prêt</v>
      </c>
      <c r="H8" s="2169" t="str">
        <f>IF(Langue=0,P14,Q14)</f>
        <v>Charges prioritaires</v>
      </c>
      <c r="I8" s="2476" t="str">
        <f>IF(Langue=0,P15,Q15)</f>
        <v>Garantie</v>
      </c>
      <c r="J8" s="2477"/>
      <c r="K8" s="2477"/>
      <c r="L8" s="2478"/>
      <c r="M8" s="2169" t="str">
        <f>IF(Langue=0,P20,Q20)</f>
        <v>Mois de retard</v>
      </c>
      <c r="N8" s="2488" t="str">
        <f>IF(Langue=0,P21,Q21)</f>
        <v>Provision</v>
      </c>
      <c r="P8" s="914" t="s">
        <v>469</v>
      </c>
      <c r="Q8" s="384" t="s">
        <v>1260</v>
      </c>
    </row>
    <row r="9" spans="1:17" ht="15" customHeight="1">
      <c r="A9" s="2178"/>
      <c r="B9" s="2341"/>
      <c r="C9" s="2170"/>
      <c r="D9" s="2170"/>
      <c r="E9" s="2170"/>
      <c r="F9" s="2170"/>
      <c r="G9" s="2170"/>
      <c r="H9" s="2170"/>
      <c r="I9" s="2169" t="str">
        <f>IF(Langue=0,P16,Q16)</f>
        <v>Ville 
et 
province</v>
      </c>
      <c r="J9" s="2169" t="str">
        <f>IF(Langue=0,P17,Q17)</f>
        <v>Catégorie</v>
      </c>
      <c r="K9" s="2169" t="str">
        <f>IF(Langue=0,P18,Q18)</f>
        <v>Évaluation</v>
      </c>
      <c r="L9" s="2169" t="str">
        <f>IF(Langue=0,P19,Q19)</f>
        <v>Année</v>
      </c>
      <c r="M9" s="2170"/>
      <c r="N9" s="2489"/>
      <c r="P9" s="914" t="s">
        <v>169</v>
      </c>
      <c r="Q9" s="384" t="s">
        <v>1409</v>
      </c>
    </row>
    <row r="10" spans="1:17" ht="37.5" customHeight="1">
      <c r="A10" s="2178"/>
      <c r="B10" s="2341"/>
      <c r="C10" s="2170"/>
      <c r="D10" s="2170"/>
      <c r="E10" s="2170"/>
      <c r="F10" s="2170"/>
      <c r="G10" s="2170"/>
      <c r="H10" s="2170"/>
      <c r="I10" s="2170"/>
      <c r="J10" s="2170"/>
      <c r="K10" s="2170"/>
      <c r="L10" s="2170"/>
      <c r="M10" s="2170"/>
      <c r="N10" s="2489"/>
      <c r="P10" s="914" t="s">
        <v>210</v>
      </c>
      <c r="Q10" s="384" t="s">
        <v>1410</v>
      </c>
    </row>
    <row r="11" spans="1:17" ht="15" customHeight="1">
      <c r="A11" s="200"/>
      <c r="B11" s="448" t="s">
        <v>377</v>
      </c>
      <c r="C11" s="522" t="s">
        <v>376</v>
      </c>
      <c r="D11" s="522" t="s">
        <v>394</v>
      </c>
      <c r="E11" s="522" t="s">
        <v>395</v>
      </c>
      <c r="F11" s="601" t="s">
        <v>380</v>
      </c>
      <c r="G11" s="601" t="s">
        <v>381</v>
      </c>
      <c r="H11" s="601" t="s">
        <v>382</v>
      </c>
      <c r="I11" s="601" t="s">
        <v>383</v>
      </c>
      <c r="J11" s="601" t="s">
        <v>384</v>
      </c>
      <c r="K11" s="601" t="s">
        <v>164</v>
      </c>
      <c r="L11" s="601" t="s">
        <v>145</v>
      </c>
      <c r="M11" s="601" t="s">
        <v>149</v>
      </c>
      <c r="N11" s="601" t="s">
        <v>150</v>
      </c>
      <c r="P11" s="932" t="s">
        <v>1631</v>
      </c>
      <c r="Q11" s="695" t="s">
        <v>1630</v>
      </c>
    </row>
    <row r="12" spans="1:17" ht="15" customHeight="1">
      <c r="A12" s="498" t="s">
        <v>385</v>
      </c>
      <c r="B12" s="1241"/>
      <c r="C12" s="1237"/>
      <c r="D12" s="1241"/>
      <c r="E12" s="1243"/>
      <c r="F12" s="1191"/>
      <c r="G12" s="1191"/>
      <c r="H12" s="1191"/>
      <c r="I12" s="1237"/>
      <c r="J12" s="1237"/>
      <c r="K12" s="1249"/>
      <c r="L12" s="1241"/>
      <c r="M12" s="1237"/>
      <c r="N12" s="1250"/>
      <c r="P12" s="914" t="s">
        <v>212</v>
      </c>
      <c r="Q12" s="384" t="s">
        <v>1412</v>
      </c>
    </row>
    <row r="13" spans="1:17" ht="15" customHeight="1">
      <c r="A13" s="498" t="s">
        <v>194</v>
      </c>
      <c r="B13" s="1241"/>
      <c r="C13" s="1237"/>
      <c r="D13" s="1241"/>
      <c r="E13" s="1243"/>
      <c r="F13" s="1191"/>
      <c r="G13" s="1191"/>
      <c r="H13" s="1191"/>
      <c r="I13" s="1237"/>
      <c r="J13" s="1237"/>
      <c r="K13" s="1249"/>
      <c r="L13" s="1241"/>
      <c r="M13" s="1237"/>
      <c r="N13" s="1250"/>
      <c r="P13" s="914" t="s">
        <v>214</v>
      </c>
      <c r="Q13" s="384" t="s">
        <v>1413</v>
      </c>
    </row>
    <row r="14" spans="1:17" ht="15" customHeight="1">
      <c r="A14" s="498" t="s">
        <v>195</v>
      </c>
      <c r="B14" s="1241"/>
      <c r="C14" s="1237"/>
      <c r="D14" s="1241"/>
      <c r="E14" s="1243"/>
      <c r="F14" s="1191"/>
      <c r="G14" s="1191"/>
      <c r="H14" s="1191"/>
      <c r="I14" s="1237"/>
      <c r="J14" s="1237"/>
      <c r="K14" s="1249"/>
      <c r="L14" s="1241"/>
      <c r="M14" s="1237"/>
      <c r="N14" s="1250"/>
      <c r="P14" s="914" t="s">
        <v>175</v>
      </c>
      <c r="Q14" s="384" t="s">
        <v>1414</v>
      </c>
    </row>
    <row r="15" spans="1:17" ht="15" customHeight="1">
      <c r="A15" s="498" t="s">
        <v>200</v>
      </c>
      <c r="B15" s="1241"/>
      <c r="C15" s="1237"/>
      <c r="D15" s="1241"/>
      <c r="E15" s="1243"/>
      <c r="F15" s="1191"/>
      <c r="G15" s="1191"/>
      <c r="H15" s="1191"/>
      <c r="I15" s="1237"/>
      <c r="J15" s="1237"/>
      <c r="K15" s="1249"/>
      <c r="L15" s="1241"/>
      <c r="M15" s="1237"/>
      <c r="N15" s="1250"/>
      <c r="P15" s="914" t="s">
        <v>99</v>
      </c>
      <c r="Q15" s="384" t="s">
        <v>1264</v>
      </c>
    </row>
    <row r="16" spans="1:17" ht="15" customHeight="1">
      <c r="A16" s="498" t="s">
        <v>347</v>
      </c>
      <c r="B16" s="1241"/>
      <c r="C16" s="1237"/>
      <c r="D16" s="1241"/>
      <c r="E16" s="1243"/>
      <c r="F16" s="1191"/>
      <c r="G16" s="1191"/>
      <c r="H16" s="1191"/>
      <c r="I16" s="1237"/>
      <c r="J16" s="1237"/>
      <c r="K16" s="1249"/>
      <c r="L16" s="1241"/>
      <c r="M16" s="1237"/>
      <c r="N16" s="1250"/>
      <c r="P16" s="914" t="s">
        <v>327</v>
      </c>
      <c r="Q16" s="384" t="s">
        <v>1415</v>
      </c>
    </row>
    <row r="17" spans="1:17" ht="15" customHeight="1">
      <c r="A17" s="498" t="s">
        <v>181</v>
      </c>
      <c r="B17" s="1241"/>
      <c r="C17" s="1237"/>
      <c r="D17" s="1241"/>
      <c r="E17" s="1243"/>
      <c r="F17" s="1191"/>
      <c r="G17" s="1191"/>
      <c r="H17" s="1191"/>
      <c r="I17" s="1237"/>
      <c r="J17" s="1237"/>
      <c r="K17" s="1249"/>
      <c r="L17" s="1241"/>
      <c r="M17" s="1237"/>
      <c r="N17" s="1250"/>
      <c r="P17" s="914" t="s">
        <v>82</v>
      </c>
      <c r="Q17" s="384" t="s">
        <v>1261</v>
      </c>
    </row>
    <row r="18" spans="1:17" ht="15" customHeight="1">
      <c r="A18" s="498" t="s">
        <v>188</v>
      </c>
      <c r="B18" s="1241"/>
      <c r="C18" s="1237"/>
      <c r="D18" s="1241"/>
      <c r="E18" s="1243"/>
      <c r="F18" s="1191"/>
      <c r="G18" s="1191"/>
      <c r="H18" s="1191"/>
      <c r="I18" s="1237"/>
      <c r="J18" s="1237"/>
      <c r="K18" s="1249"/>
      <c r="L18" s="1241"/>
      <c r="M18" s="1237"/>
      <c r="N18" s="1250"/>
      <c r="P18" s="914" t="s">
        <v>468</v>
      </c>
      <c r="Q18" s="384" t="s">
        <v>1262</v>
      </c>
    </row>
    <row r="19" spans="1:17" ht="15" customHeight="1">
      <c r="A19" s="498" t="s">
        <v>191</v>
      </c>
      <c r="B19" s="1241"/>
      <c r="C19" s="1237"/>
      <c r="D19" s="1241"/>
      <c r="E19" s="1243"/>
      <c r="F19" s="1191"/>
      <c r="G19" s="1191"/>
      <c r="H19" s="1191"/>
      <c r="I19" s="1237"/>
      <c r="J19" s="1237"/>
      <c r="K19" s="1249"/>
      <c r="L19" s="1241"/>
      <c r="M19" s="1237"/>
      <c r="N19" s="1250"/>
      <c r="P19" s="914" t="s">
        <v>174</v>
      </c>
      <c r="Q19" s="384" t="s">
        <v>1263</v>
      </c>
    </row>
    <row r="20" spans="1:17" ht="15" customHeight="1">
      <c r="A20" s="498" t="s">
        <v>396</v>
      </c>
      <c r="B20" s="1241"/>
      <c r="C20" s="1237"/>
      <c r="D20" s="1241"/>
      <c r="E20" s="1243"/>
      <c r="F20" s="1191"/>
      <c r="G20" s="1191"/>
      <c r="H20" s="1191"/>
      <c r="I20" s="1237"/>
      <c r="J20" s="1237"/>
      <c r="K20" s="1249"/>
      <c r="L20" s="1241"/>
      <c r="M20" s="1237"/>
      <c r="N20" s="1250"/>
      <c r="P20" s="914" t="s">
        <v>170</v>
      </c>
      <c r="Q20" s="384" t="s">
        <v>1416</v>
      </c>
    </row>
    <row r="21" spans="1:17" ht="15" customHeight="1">
      <c r="A21" s="482">
        <v>100</v>
      </c>
      <c r="B21" s="1241"/>
      <c r="C21" s="1237"/>
      <c r="D21" s="1241"/>
      <c r="E21" s="1243"/>
      <c r="F21" s="1191"/>
      <c r="G21" s="1191"/>
      <c r="H21" s="1191"/>
      <c r="I21" s="1237"/>
      <c r="J21" s="1237"/>
      <c r="K21" s="1249"/>
      <c r="L21" s="1241"/>
      <c r="M21" s="1237"/>
      <c r="N21" s="1250"/>
      <c r="P21" s="914" t="s">
        <v>153</v>
      </c>
      <c r="Q21" s="384" t="s">
        <v>2463</v>
      </c>
    </row>
    <row r="22" spans="1:17" ht="15" customHeight="1">
      <c r="A22" s="482">
        <v>110</v>
      </c>
      <c r="B22" s="1241"/>
      <c r="C22" s="1237"/>
      <c r="D22" s="1241"/>
      <c r="E22" s="1243"/>
      <c r="F22" s="1191"/>
      <c r="G22" s="1191"/>
      <c r="H22" s="1191"/>
      <c r="I22" s="1237"/>
      <c r="J22" s="1237"/>
      <c r="K22" s="1249"/>
      <c r="L22" s="1241"/>
      <c r="M22" s="1237"/>
      <c r="N22" s="1250"/>
      <c r="P22" s="914"/>
      <c r="Q22" s="384"/>
    </row>
    <row r="23" spans="1:17" ht="15" customHeight="1">
      <c r="A23" s="482">
        <v>120</v>
      </c>
      <c r="B23" s="1241"/>
      <c r="C23" s="1237"/>
      <c r="D23" s="1241"/>
      <c r="E23" s="1243"/>
      <c r="F23" s="1191"/>
      <c r="G23" s="1191"/>
      <c r="H23" s="1191"/>
      <c r="I23" s="1237"/>
      <c r="J23" s="1237"/>
      <c r="K23" s="1249"/>
      <c r="L23" s="1241"/>
      <c r="M23" s="1237"/>
      <c r="N23" s="1250"/>
      <c r="P23" s="1005"/>
      <c r="Q23" s="625"/>
    </row>
    <row r="24" spans="1:17" ht="15" customHeight="1">
      <c r="A24" s="482">
        <v>130</v>
      </c>
      <c r="B24" s="1241"/>
      <c r="C24" s="1237"/>
      <c r="D24" s="1241"/>
      <c r="E24" s="1243"/>
      <c r="F24" s="1191"/>
      <c r="G24" s="1191"/>
      <c r="H24" s="1191"/>
      <c r="I24" s="1237"/>
      <c r="J24" s="1237"/>
      <c r="K24" s="1249"/>
      <c r="L24" s="1241"/>
      <c r="M24" s="1237"/>
      <c r="N24" s="1250"/>
      <c r="Q24" s="143"/>
    </row>
    <row r="25" spans="1:17" ht="15" customHeight="1">
      <c r="A25" s="482">
        <v>140</v>
      </c>
      <c r="B25" s="1241"/>
      <c r="C25" s="1237"/>
      <c r="D25" s="1241"/>
      <c r="E25" s="1243"/>
      <c r="F25" s="1191"/>
      <c r="G25" s="1191"/>
      <c r="H25" s="1191"/>
      <c r="I25" s="1237"/>
      <c r="J25" s="1237"/>
      <c r="K25" s="1249"/>
      <c r="L25" s="1241"/>
      <c r="M25" s="1237"/>
      <c r="N25" s="1250"/>
      <c r="Q25" s="143"/>
    </row>
    <row r="26" spans="1:17" ht="15" customHeight="1">
      <c r="A26" s="482">
        <v>150</v>
      </c>
      <c r="B26" s="1241"/>
      <c r="C26" s="1237"/>
      <c r="D26" s="1241"/>
      <c r="E26" s="1243"/>
      <c r="F26" s="1191"/>
      <c r="G26" s="1191"/>
      <c r="H26" s="1191"/>
      <c r="I26" s="1237"/>
      <c r="J26" s="1237"/>
      <c r="K26" s="1249"/>
      <c r="L26" s="1241"/>
      <c r="M26" s="1237"/>
      <c r="N26" s="1250"/>
      <c r="Q26" s="143"/>
    </row>
    <row r="27" spans="1:17" ht="15" customHeight="1">
      <c r="A27" s="482">
        <v>160</v>
      </c>
      <c r="B27" s="1241"/>
      <c r="C27" s="1237"/>
      <c r="D27" s="1241"/>
      <c r="E27" s="1243"/>
      <c r="F27" s="1191"/>
      <c r="G27" s="1191"/>
      <c r="H27" s="1191"/>
      <c r="I27" s="1237"/>
      <c r="J27" s="1237"/>
      <c r="K27" s="1249"/>
      <c r="L27" s="1241"/>
      <c r="M27" s="1237"/>
      <c r="N27" s="1250"/>
      <c r="Q27" s="143"/>
    </row>
    <row r="28" spans="1:17" ht="15" customHeight="1">
      <c r="A28" s="482">
        <v>170</v>
      </c>
      <c r="B28" s="1241"/>
      <c r="C28" s="1237"/>
      <c r="D28" s="1241"/>
      <c r="E28" s="1243"/>
      <c r="F28" s="1191"/>
      <c r="G28" s="1191"/>
      <c r="H28" s="1191"/>
      <c r="I28" s="1237"/>
      <c r="J28" s="1237"/>
      <c r="K28" s="1249"/>
      <c r="L28" s="1241"/>
      <c r="M28" s="1237"/>
      <c r="N28" s="1250"/>
      <c r="Q28" s="143"/>
    </row>
    <row r="29" spans="1:17" ht="15" customHeight="1">
      <c r="A29" s="482">
        <v>180</v>
      </c>
      <c r="B29" s="1244"/>
      <c r="C29" s="1239"/>
      <c r="D29" s="1244"/>
      <c r="E29" s="1246"/>
      <c r="F29" s="1191"/>
      <c r="G29" s="1191"/>
      <c r="H29" s="1191"/>
      <c r="I29" s="1239"/>
      <c r="J29" s="1239"/>
      <c r="K29" s="1249"/>
      <c r="L29" s="1244"/>
      <c r="M29" s="1239"/>
      <c r="N29" s="1250"/>
      <c r="Q29" s="143"/>
    </row>
    <row r="30" spans="1:17" s="925" customFormat="1" ht="22.5" customHeight="1">
      <c r="A30" s="114">
        <v>199</v>
      </c>
      <c r="B30" s="1933" t="s">
        <v>80</v>
      </c>
      <c r="C30" s="2490"/>
      <c r="D30" s="2490"/>
      <c r="E30" s="2490"/>
      <c r="F30" s="1196">
        <f>SUM(F12:F29)</f>
        <v>0</v>
      </c>
      <c r="G30" s="1196">
        <f>SUM(G12:G29)</f>
        <v>0</v>
      </c>
      <c r="H30" s="1094">
        <f>SUM(H12:H29)</f>
        <v>0</v>
      </c>
      <c r="I30" s="638"/>
      <c r="J30" s="638"/>
      <c r="K30" s="1094">
        <f>SUM(K12:K29)</f>
        <v>0</v>
      </c>
      <c r="L30" s="645"/>
      <c r="M30" s="638"/>
      <c r="N30" s="1094">
        <f>SUM(N12:N29)</f>
        <v>0</v>
      </c>
      <c r="P30" s="580"/>
      <c r="Q30" s="581"/>
    </row>
    <row r="31" spans="1:17" ht="15">
      <c r="A31" s="2485" t="str">
        <f>IF(Langue=0,P31,Q31)</f>
        <v>Type de prêt (01)</v>
      </c>
      <c r="B31" s="2486"/>
      <c r="C31" s="2487"/>
      <c r="D31" s="22"/>
      <c r="E31" s="10"/>
      <c r="F31" s="940"/>
      <c r="G31" s="11"/>
      <c r="N31" s="916"/>
      <c r="P31" s="1016" t="s">
        <v>493</v>
      </c>
      <c r="Q31" s="410" t="s">
        <v>1265</v>
      </c>
    </row>
    <row r="32" spans="1:17" ht="15">
      <c r="A32" s="278">
        <v>1</v>
      </c>
      <c r="B32" s="2482" t="str">
        <f t="shared" si="0" ref="B32:B37">IF(Langue=0,P32,Q32)</f>
        <v>Hypothécaire</v>
      </c>
      <c r="C32" s="2483"/>
      <c r="N32" s="916"/>
      <c r="P32" s="924" t="s">
        <v>473</v>
      </c>
      <c r="Q32" s="389" t="s">
        <v>1266</v>
      </c>
    </row>
    <row r="33" spans="1:17" ht="15">
      <c r="A33" s="279">
        <v>2</v>
      </c>
      <c r="B33" s="2482" t="str">
        <f t="shared" si="0"/>
        <v>Commercial</v>
      </c>
      <c r="C33" s="2483"/>
      <c r="N33" s="916"/>
      <c r="P33" s="914" t="s">
        <v>474</v>
      </c>
      <c r="Q33" s="384" t="s">
        <v>474</v>
      </c>
    </row>
    <row r="34" spans="1:17" ht="15">
      <c r="A34" s="280">
        <v>3</v>
      </c>
      <c r="B34" s="2482" t="str">
        <f t="shared" si="0"/>
        <v>Crédit-bail</v>
      </c>
      <c r="C34" s="2483"/>
      <c r="N34" s="916"/>
      <c r="P34" s="914" t="s">
        <v>86</v>
      </c>
      <c r="Q34" s="384" t="s">
        <v>1079</v>
      </c>
    </row>
    <row r="35" spans="1:17" ht="15">
      <c r="A35" s="280">
        <v>4</v>
      </c>
      <c r="B35" s="2482" t="str">
        <f t="shared" si="0"/>
        <v>Consommation</v>
      </c>
      <c r="C35" s="2483"/>
      <c r="N35" s="916"/>
      <c r="P35" s="582" t="s">
        <v>52</v>
      </c>
      <c r="Q35" s="411" t="s">
        <v>973</v>
      </c>
    </row>
    <row r="36" spans="1:17" ht="15">
      <c r="A36" s="278">
        <v>5</v>
      </c>
      <c r="B36" s="2482" t="str">
        <f t="shared" si="0"/>
        <v>Nantissement</v>
      </c>
      <c r="C36" s="2483"/>
      <c r="D36" s="1060"/>
      <c r="E36" s="1060"/>
      <c r="F36" s="1060"/>
      <c r="G36" s="1060"/>
      <c r="H36" s="1060"/>
      <c r="I36" s="1060"/>
      <c r="J36" s="1060"/>
      <c r="K36" s="1060"/>
      <c r="L36" s="1060"/>
      <c r="M36" s="1060"/>
      <c r="N36" s="409"/>
      <c r="P36" s="582" t="s">
        <v>475</v>
      </c>
      <c r="Q36" s="411" t="s">
        <v>974</v>
      </c>
    </row>
    <row r="37" spans="1:17" ht="15">
      <c r="A37" s="278">
        <v>6</v>
      </c>
      <c r="B37" s="2482" t="str">
        <f t="shared" si="0"/>
        <v>Institutionnel</v>
      </c>
      <c r="C37" s="2483"/>
      <c r="N37" s="916"/>
      <c r="P37" s="172" t="s">
        <v>476</v>
      </c>
      <c r="Q37" s="646" t="s">
        <v>1267</v>
      </c>
    </row>
    <row r="38" spans="1:14" ht="15">
      <c r="A38" s="1694"/>
      <c r="B38" s="1695"/>
      <c r="C38" s="1695"/>
      <c r="D38" s="1695"/>
      <c r="E38" s="1695"/>
      <c r="F38" s="1695"/>
      <c r="G38" s="1695"/>
      <c r="H38" s="1695"/>
      <c r="I38" s="1695"/>
      <c r="J38" s="1695"/>
      <c r="K38" s="1695"/>
      <c r="L38" s="1695"/>
      <c r="M38" s="1695"/>
      <c r="N38" s="1696"/>
    </row>
    <row r="39" spans="1:14" ht="15">
      <c r="A39" s="1741">
        <f>+'1297'!A39:N39+1</f>
        <v>42</v>
      </c>
      <c r="B39" s="1742"/>
      <c r="C39" s="1742"/>
      <c r="D39" s="1742"/>
      <c r="E39" s="1742"/>
      <c r="F39" s="1742"/>
      <c r="G39" s="1742"/>
      <c r="H39" s="1742"/>
      <c r="I39" s="1742"/>
      <c r="J39" s="1742"/>
      <c r="K39" s="1742"/>
      <c r="L39" s="1742"/>
      <c r="M39" s="1742"/>
      <c r="N39" s="1743"/>
    </row>
  </sheetData>
  <sheetProtection algorithmName="SHA-512" hashValue="9su7ZakFyCMsEdFaY3C7yXLk5I/Zgyq4NAsGBTmdNrixatvSOvzXJi9i5r1FJmt6dEC6KVqS2KdlA++v5EpT/Q==" saltValue="J17TLheGWjmHN629LpitEw==" spinCount="100000" sheet="1" objects="1" scenarios="1"/>
  <mergeCells count="31">
    <mergeCell ref="B30:E30"/>
    <mergeCell ref="A1:K1"/>
    <mergeCell ref="B36:C36"/>
    <mergeCell ref="B37:C37"/>
    <mergeCell ref="C8:C10"/>
    <mergeCell ref="D8:D10"/>
    <mergeCell ref="E8:E10"/>
    <mergeCell ref="F8:F10"/>
    <mergeCell ref="A8:B10"/>
    <mergeCell ref="A2:N2"/>
    <mergeCell ref="A3:N3"/>
    <mergeCell ref="G8:G10"/>
    <mergeCell ref="H8:H10"/>
    <mergeCell ref="I9:I10"/>
    <mergeCell ref="A4:N4"/>
    <mergeCell ref="A5:N5"/>
    <mergeCell ref="A38:N38"/>
    <mergeCell ref="A39:N39"/>
    <mergeCell ref="B32:C32"/>
    <mergeCell ref="A31:C31"/>
    <mergeCell ref="B35:C35"/>
    <mergeCell ref="B33:C33"/>
    <mergeCell ref="B34:C34"/>
    <mergeCell ref="I8:L8"/>
    <mergeCell ref="A6:N6"/>
    <mergeCell ref="A7:N7"/>
    <mergeCell ref="M8:M10"/>
    <mergeCell ref="N8:N10"/>
    <mergeCell ref="J9:J10"/>
    <mergeCell ref="K9:K10"/>
    <mergeCell ref="L9:L10"/>
  </mergeCells>
  <dataValidations count="1">
    <dataValidation type="whole" allowBlank="1" showErrorMessage="1" error="Saisir le type de prêt selon le tableau ci-dessous (valeur de 1 à 6)_x000a__x000a_The type of loan is a value between 1 and 6" sqref="B12:B29">
      <formula1>1</formula1>
      <formula2>6</formula2>
    </dataValidation>
  </dataValidations>
  <printOptions horizontalCentered="1"/>
  <pageMargins left="0.973700787401575" right="0.393700787401575" top="0.590551181102362" bottom="0.590551181102362" header="0.31496062992126" footer="0.31496062992126"/>
  <pageSetup orientation="landscape" scale="76" r:id="rId2"/>
  <colBreaks count="1" manualBreakCount="1">
    <brk id="14" max="1048575" man="1"/>
  </colBreaks>
  <ignoredErrors>
    <ignoredError sqref="A12:A20 C11:N11" numberStoredAsText="1"/>
  </ignoredErrors>
  <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euil27">
    <tabColor theme="6" tint="0.399980008602142"/>
    <pageSetUpPr fitToPage="1"/>
  </sheetPr>
  <dimension ref="A1:V60"/>
  <sheetViews>
    <sheetView zoomScale="90" zoomScaleNormal="90" workbookViewId="0" topLeftCell="A1">
      <selection pane="topLeft" activeCell="A4" sqref="A4:S4"/>
    </sheetView>
  </sheetViews>
  <sheetFormatPr defaultColWidth="0" defaultRowHeight="15" outlineLevelCol="1"/>
  <cols>
    <col min="1" max="1" width="6" style="915" customWidth="1"/>
    <col min="2" max="2" width="6.14285714285714" style="915" customWidth="1"/>
    <col min="3" max="3" width="5.57142857142857" style="915" customWidth="1"/>
    <col min="4" max="4" width="21.2857142857143" style="915" customWidth="1"/>
    <col min="5" max="5" width="8" style="73" customWidth="1"/>
    <col min="6" max="6" width="9" style="915" customWidth="1"/>
    <col min="7" max="7" width="6.71428571428571" style="915" customWidth="1"/>
    <col min="8" max="9" width="11.2857142857143" style="915" customWidth="1"/>
    <col min="10" max="10" width="13.2857142857143" style="915" customWidth="1"/>
    <col min="11" max="11" width="13.5714285714286" style="915" customWidth="1"/>
    <col min="12" max="12" width="11.2857142857143" style="915" customWidth="1"/>
    <col min="13" max="13" width="6" style="915" customWidth="1"/>
    <col min="14" max="14" width="7.14285714285714" style="915" customWidth="1"/>
    <col min="15" max="15" width="11.2857142857143" style="915" customWidth="1"/>
    <col min="16" max="16" width="6.71428571428571" style="73" customWidth="1"/>
    <col min="17" max="17" width="6.71428571428571" style="915" customWidth="1"/>
    <col min="18" max="18" width="7.71428571428571" style="915" customWidth="1"/>
    <col min="19" max="19" width="19.2857142857143" style="915" customWidth="1"/>
    <col min="20" max="20" width="1.42857142857143" style="915" customWidth="1"/>
    <col min="21" max="21" width="23.4285714285714" style="915" hidden="1" customWidth="1" outlineLevel="1"/>
    <col min="22" max="22" width="30.4285714285714" style="915" hidden="1" customWidth="1" outlineLevel="1"/>
    <col min="23" max="23" width="11.4285714285714" style="915" hidden="1" customWidth="1" collapsed="1"/>
    <col min="24" max="16384" width="11.4285714285714" style="915" hidden="1"/>
  </cols>
  <sheetData>
    <row r="1" spans="1:19" ht="24" customHeight="1">
      <c r="A1" s="1795" t="str">
        <f>Identification!A14</f>
        <v>SOCIÉTÉ À CHARTE QUÉBÉCOISE</v>
      </c>
      <c r="B1" s="1796"/>
      <c r="C1" s="1796"/>
      <c r="D1" s="1796"/>
      <c r="E1" s="1796"/>
      <c r="F1" s="1796"/>
      <c r="G1" s="1796"/>
      <c r="H1" s="1796"/>
      <c r="I1" s="1796"/>
      <c r="J1" s="1796"/>
      <c r="K1" s="1796"/>
      <c r="L1" s="1796"/>
      <c r="M1" s="1796"/>
      <c r="N1" s="1796"/>
      <c r="O1" s="1796"/>
      <c r="P1" s="1796"/>
      <c r="Q1" s="937"/>
      <c r="R1" s="937"/>
      <c r="S1" s="218" t="str">
        <f>Identification!A15</f>
        <v>ÉTAT ANNUEL</v>
      </c>
    </row>
    <row r="2" spans="1:19" ht="15">
      <c r="A2" s="2146" t="str">
        <f>IF(Langue=0,"ANNEXE "&amp;'T des M - T of C'!A35,"SCHEDULE "&amp;'T des M - T of C'!A35)</f>
        <v>ANNEXE 1298</v>
      </c>
      <c r="B2" s="2147"/>
      <c r="C2" s="2147"/>
      <c r="D2" s="2147"/>
      <c r="E2" s="2147"/>
      <c r="F2" s="2147"/>
      <c r="G2" s="2147"/>
      <c r="H2" s="2147"/>
      <c r="I2" s="2147"/>
      <c r="J2" s="2147"/>
      <c r="K2" s="2147"/>
      <c r="L2" s="2147"/>
      <c r="M2" s="2147"/>
      <c r="N2" s="2147"/>
      <c r="O2" s="2147"/>
      <c r="P2" s="2147"/>
      <c r="Q2" s="2147"/>
      <c r="R2" s="2147"/>
      <c r="S2" s="2148"/>
    </row>
    <row r="3" spans="1:19" ht="22.5" customHeight="1">
      <c r="A3" s="1901">
        <f>'300'!$A$3</f>
        <v>0</v>
      </c>
      <c r="B3" s="1902"/>
      <c r="C3" s="1902"/>
      <c r="D3" s="1902"/>
      <c r="E3" s="1902"/>
      <c r="F3" s="1902"/>
      <c r="G3" s="1902"/>
      <c r="H3" s="1902"/>
      <c r="I3" s="1902"/>
      <c r="J3" s="1902"/>
      <c r="K3" s="1902"/>
      <c r="L3" s="1902"/>
      <c r="M3" s="1902"/>
      <c r="N3" s="1902"/>
      <c r="O3" s="1902"/>
      <c r="P3" s="1902"/>
      <c r="Q3" s="1902"/>
      <c r="R3" s="1902"/>
      <c r="S3" s="1903"/>
    </row>
    <row r="4" spans="1:19" ht="22.5" customHeight="1">
      <c r="A4" s="1764" t="str">
        <f>UPPER('T des M - T of C'!B35)</f>
        <v>LISTE DES 25 CRÉDITS LES PLUS IMPORTANTS</v>
      </c>
      <c r="B4" s="1765"/>
      <c r="C4" s="1765"/>
      <c r="D4" s="1765"/>
      <c r="E4" s="1765"/>
      <c r="F4" s="1765"/>
      <c r="G4" s="1765"/>
      <c r="H4" s="1765"/>
      <c r="I4" s="1765"/>
      <c r="J4" s="1765"/>
      <c r="K4" s="1765"/>
      <c r="L4" s="1765"/>
      <c r="M4" s="1765"/>
      <c r="N4" s="1765"/>
      <c r="O4" s="1765"/>
      <c r="P4" s="1765"/>
      <c r="Q4" s="1765"/>
      <c r="R4" s="1765"/>
      <c r="S4" s="1766"/>
    </row>
    <row r="5" spans="1:19" ht="22.5" customHeight="1">
      <c r="A5" s="1907" t="str">
        <f>IF(Langue=0,"au "&amp;Identification!J19,"As at "&amp;Identification!J19)</f>
        <v>au </v>
      </c>
      <c r="B5" s="1908"/>
      <c r="C5" s="1908"/>
      <c r="D5" s="1908"/>
      <c r="E5" s="1908"/>
      <c r="F5" s="1908"/>
      <c r="G5" s="1908"/>
      <c r="H5" s="1908"/>
      <c r="I5" s="1908"/>
      <c r="J5" s="1908"/>
      <c r="K5" s="1908"/>
      <c r="L5" s="1908"/>
      <c r="M5" s="1908"/>
      <c r="N5" s="1908"/>
      <c r="O5" s="1908"/>
      <c r="P5" s="1908"/>
      <c r="Q5" s="1908"/>
      <c r="R5" s="1908"/>
      <c r="S5" s="1909"/>
    </row>
    <row r="6" spans="1:22" ht="15" customHeight="1">
      <c r="A6" s="2479" t="str">
        <f>IF(Langue=0,U6,V6)</f>
        <v>(000$)</v>
      </c>
      <c r="B6" s="2480"/>
      <c r="C6" s="2480"/>
      <c r="D6" s="2480"/>
      <c r="E6" s="2480"/>
      <c r="F6" s="2480"/>
      <c r="G6" s="2480"/>
      <c r="H6" s="2480"/>
      <c r="I6" s="2480"/>
      <c r="J6" s="2480"/>
      <c r="K6" s="2480"/>
      <c r="L6" s="2480"/>
      <c r="M6" s="2480"/>
      <c r="N6" s="2480"/>
      <c r="O6" s="2480"/>
      <c r="P6" s="2480"/>
      <c r="Q6" s="2480"/>
      <c r="R6" s="2480"/>
      <c r="S6" s="2481"/>
      <c r="U6" s="102" t="s">
        <v>325</v>
      </c>
      <c r="V6" s="244" t="s">
        <v>970</v>
      </c>
    </row>
    <row r="7" spans="1:22" ht="11.25" customHeight="1">
      <c r="A7" s="2185"/>
      <c r="B7" s="2186"/>
      <c r="C7" s="2186"/>
      <c r="D7" s="2186"/>
      <c r="E7" s="2186"/>
      <c r="F7" s="2186"/>
      <c r="G7" s="2186"/>
      <c r="H7" s="2186"/>
      <c r="I7" s="2186"/>
      <c r="J7" s="2186"/>
      <c r="K7" s="2186"/>
      <c r="L7" s="2186"/>
      <c r="M7" s="2186"/>
      <c r="N7" s="2186"/>
      <c r="O7" s="2186"/>
      <c r="P7" s="2186"/>
      <c r="Q7" s="2186"/>
      <c r="R7" s="2186"/>
      <c r="S7" s="2187"/>
      <c r="V7" s="143"/>
    </row>
    <row r="8" spans="1:22" s="953" customFormat="1" ht="15" customHeight="1">
      <c r="A8" s="2495" t="str">
        <f>IF(Langue=0,U8,V8)</f>
        <v>N° DU GROUPE</v>
      </c>
      <c r="B8" s="2342"/>
      <c r="C8" s="2169" t="str">
        <f>IF(Langue=0,U9,V9)</f>
        <v>Type de prêt</v>
      </c>
      <c r="D8" s="2169" t="str">
        <f>IF(Langue=0,U10,V10)</f>
        <v>Nom de l'emprunteur</v>
      </c>
      <c r="E8" s="2169" t="str">
        <f>IF(Langue=0,U11,V11)</f>
        <v>Année du prêt</v>
      </c>
      <c r="F8" s="2169" t="str">
        <f>IF(Langue=0,U12,V12)</f>
        <v>Taux 
(%)</v>
      </c>
      <c r="G8" s="2169" t="str">
        <f>IF(Langue=0,U13,V13)</f>
        <v>Terme</v>
      </c>
      <c r="H8" s="2169" t="str">
        <f>IF(Langue=0,U14,V14)</f>
        <v>Prêt original</v>
      </c>
      <c r="I8" s="2169" t="str">
        <f>IF(Langue=0,U15,V15)</f>
        <v>Solde du prêt</v>
      </c>
      <c r="J8" s="2169" t="str">
        <f>IF(Langue=0,U16,V16)</f>
        <v>Engagements
 hors bilan</v>
      </c>
      <c r="K8" s="2169" t="str">
        <f>IF(Langue=0,U17,V17)</f>
        <v>Charges prioritaires </v>
      </c>
      <c r="L8" s="2501" t="str">
        <f>IF(Langue=0,U18,V18)</f>
        <v>Garantie</v>
      </c>
      <c r="M8" s="2502"/>
      <c r="N8" s="2502"/>
      <c r="O8" s="2502"/>
      <c r="P8" s="2503"/>
      <c r="Q8" s="2169" t="str">
        <f>IF(Langue=0,U24,V24)</f>
        <v>Cote de risque</v>
      </c>
      <c r="R8" s="2169" t="str">
        <f>IF(Langue=0,U25,V25)</f>
        <v>Mois de retard</v>
      </c>
      <c r="S8" s="2488" t="str">
        <f>IF(Langue=0,U26,V26)</f>
        <v>Provision</v>
      </c>
      <c r="U8" s="915" t="s">
        <v>471</v>
      </c>
      <c r="V8" s="143" t="s">
        <v>1268</v>
      </c>
    </row>
    <row r="9" spans="1:22" s="953" customFormat="1" ht="15" customHeight="1">
      <c r="A9" s="2342"/>
      <c r="B9" s="2342"/>
      <c r="C9" s="2170"/>
      <c r="D9" s="2170"/>
      <c r="E9" s="2170"/>
      <c r="F9" s="2170"/>
      <c r="G9" s="2170"/>
      <c r="H9" s="2170"/>
      <c r="I9" s="2170"/>
      <c r="J9" s="2170"/>
      <c r="K9" s="2170"/>
      <c r="L9" s="2166" t="str">
        <f>IF(Langue=0,U19,V19)</f>
        <v>Ville et province</v>
      </c>
      <c r="M9" s="2497" t="str">
        <f>IF(Langue=0,U20,V20)</f>
        <v>Catégorie</v>
      </c>
      <c r="N9" s="2169" t="str">
        <f>IF(Langue=0,U21,V21)</f>
        <v>L.N.H. ou conv.</v>
      </c>
      <c r="O9" s="2169" t="str">
        <f>IF(Langue=0,U22,V22)</f>
        <v xml:space="preserve"> Évaluation</v>
      </c>
      <c r="P9" s="2169" t="str">
        <f>IF(Langue=0,U23,V23)</f>
        <v>Année</v>
      </c>
      <c r="Q9" s="2170"/>
      <c r="R9" s="2170"/>
      <c r="S9" s="2489"/>
      <c r="U9" s="915" t="s">
        <v>467</v>
      </c>
      <c r="V9" s="143" t="s">
        <v>1417</v>
      </c>
    </row>
    <row r="10" spans="1:22" s="953" customFormat="1" ht="15">
      <c r="A10" s="2342"/>
      <c r="B10" s="2342"/>
      <c r="C10" s="2170"/>
      <c r="D10" s="2170"/>
      <c r="E10" s="2170"/>
      <c r="F10" s="2170"/>
      <c r="G10" s="2170"/>
      <c r="H10" s="2170"/>
      <c r="I10" s="2170"/>
      <c r="J10" s="2170"/>
      <c r="K10" s="2170"/>
      <c r="L10" s="2166"/>
      <c r="M10" s="2498"/>
      <c r="N10" s="2170"/>
      <c r="O10" s="2170"/>
      <c r="P10" s="2170"/>
      <c r="Q10" s="2170"/>
      <c r="R10" s="2170"/>
      <c r="S10" s="2489"/>
      <c r="U10" s="915" t="s">
        <v>169</v>
      </c>
      <c r="V10" s="143" t="s">
        <v>1409</v>
      </c>
    </row>
    <row r="11" spans="1:22" s="953" customFormat="1" ht="37.5" customHeight="1">
      <c r="A11" s="2343"/>
      <c r="B11" s="2343"/>
      <c r="C11" s="2170"/>
      <c r="D11" s="2170"/>
      <c r="E11" s="2170"/>
      <c r="F11" s="2170"/>
      <c r="G11" s="2170"/>
      <c r="H11" s="2170"/>
      <c r="I11" s="2170"/>
      <c r="J11" s="2170"/>
      <c r="K11" s="2170"/>
      <c r="L11" s="2169"/>
      <c r="M11" s="2498"/>
      <c r="N11" s="2170"/>
      <c r="O11" s="2170"/>
      <c r="P11" s="2170"/>
      <c r="Q11" s="2170"/>
      <c r="R11" s="2170"/>
      <c r="S11" s="2489"/>
      <c r="U11" s="915" t="s">
        <v>210</v>
      </c>
      <c r="V11" s="143" t="s">
        <v>1410</v>
      </c>
    </row>
    <row r="12" spans="1:22" s="953" customFormat="1" ht="15" customHeight="1">
      <c r="A12" s="200"/>
      <c r="B12" s="448" t="s">
        <v>377</v>
      </c>
      <c r="C12" s="522" t="s">
        <v>376</v>
      </c>
      <c r="D12" s="522" t="s">
        <v>394</v>
      </c>
      <c r="E12" s="522" t="s">
        <v>395</v>
      </c>
      <c r="F12" s="601" t="s">
        <v>380</v>
      </c>
      <c r="G12" s="601" t="s">
        <v>381</v>
      </c>
      <c r="H12" s="601" t="s">
        <v>382</v>
      </c>
      <c r="I12" s="601" t="s">
        <v>383</v>
      </c>
      <c r="J12" s="601" t="s">
        <v>384</v>
      </c>
      <c r="K12" s="601" t="s">
        <v>164</v>
      </c>
      <c r="L12" s="601" t="s">
        <v>145</v>
      </c>
      <c r="M12" s="601" t="s">
        <v>149</v>
      </c>
      <c r="N12" s="601" t="s">
        <v>150</v>
      </c>
      <c r="O12" s="601" t="s">
        <v>171</v>
      </c>
      <c r="P12" s="601" t="s">
        <v>172</v>
      </c>
      <c r="Q12" s="601" t="s">
        <v>206</v>
      </c>
      <c r="R12" s="601" t="s">
        <v>207</v>
      </c>
      <c r="S12" s="601" t="s">
        <v>208</v>
      </c>
      <c r="U12" s="933" t="s">
        <v>1629</v>
      </c>
      <c r="V12" s="247" t="s">
        <v>1630</v>
      </c>
    </row>
    <row r="13" spans="1:22" ht="15">
      <c r="A13" s="498" t="s">
        <v>385</v>
      </c>
      <c r="B13" s="1237"/>
      <c r="C13" s="1241"/>
      <c r="D13" s="1237"/>
      <c r="E13" s="1241"/>
      <c r="F13" s="1243"/>
      <c r="G13" s="1237"/>
      <c r="H13" s="1194"/>
      <c r="I13" s="1191"/>
      <c r="J13" s="1191"/>
      <c r="K13" s="1191"/>
      <c r="L13" s="1237"/>
      <c r="M13" s="1237"/>
      <c r="N13" s="1237"/>
      <c r="O13" s="1191"/>
      <c r="P13" s="1241"/>
      <c r="Q13" s="1237"/>
      <c r="R13" s="1237"/>
      <c r="S13" s="1182"/>
      <c r="U13" s="915" t="s">
        <v>211</v>
      </c>
      <c r="V13" s="143" t="s">
        <v>1270</v>
      </c>
    </row>
    <row r="14" spans="1:22" ht="15">
      <c r="A14" s="498" t="s">
        <v>194</v>
      </c>
      <c r="B14" s="1237"/>
      <c r="C14" s="1241"/>
      <c r="D14" s="1237"/>
      <c r="E14" s="1241"/>
      <c r="F14" s="1243"/>
      <c r="G14" s="1237"/>
      <c r="H14" s="1194"/>
      <c r="I14" s="1191"/>
      <c r="J14" s="1191"/>
      <c r="K14" s="1191"/>
      <c r="L14" s="1237"/>
      <c r="M14" s="1237"/>
      <c r="N14" s="1237"/>
      <c r="O14" s="1191"/>
      <c r="P14" s="1241"/>
      <c r="Q14" s="1237"/>
      <c r="R14" s="1237"/>
      <c r="S14" s="1182"/>
      <c r="U14" s="915" t="s">
        <v>212</v>
      </c>
      <c r="V14" s="143" t="s">
        <v>1412</v>
      </c>
    </row>
    <row r="15" spans="1:22" ht="15">
      <c r="A15" s="498" t="s">
        <v>195</v>
      </c>
      <c r="B15" s="1237"/>
      <c r="C15" s="1241"/>
      <c r="D15" s="1237"/>
      <c r="E15" s="1241"/>
      <c r="F15" s="1243"/>
      <c r="G15" s="1237"/>
      <c r="H15" s="1194"/>
      <c r="I15" s="1191"/>
      <c r="J15" s="1191"/>
      <c r="K15" s="1191"/>
      <c r="L15" s="1237"/>
      <c r="M15" s="1237"/>
      <c r="N15" s="1237"/>
      <c r="O15" s="1191"/>
      <c r="P15" s="1241"/>
      <c r="Q15" s="1237"/>
      <c r="R15" s="1237"/>
      <c r="S15" s="1182"/>
      <c r="U15" s="915" t="s">
        <v>214</v>
      </c>
      <c r="V15" s="143" t="s">
        <v>1413</v>
      </c>
    </row>
    <row r="16" spans="1:22" ht="15">
      <c r="A16" s="498" t="s">
        <v>200</v>
      </c>
      <c r="B16" s="1237"/>
      <c r="C16" s="1241"/>
      <c r="D16" s="1237"/>
      <c r="E16" s="1241"/>
      <c r="F16" s="1243"/>
      <c r="G16" s="1237"/>
      <c r="H16" s="1194"/>
      <c r="I16" s="1191"/>
      <c r="J16" s="1191"/>
      <c r="K16" s="1191"/>
      <c r="L16" s="1237"/>
      <c r="M16" s="1237"/>
      <c r="N16" s="1237"/>
      <c r="O16" s="1191"/>
      <c r="P16" s="1241"/>
      <c r="Q16" s="1237"/>
      <c r="R16" s="1237"/>
      <c r="S16" s="1182"/>
      <c r="U16" s="915" t="s">
        <v>326</v>
      </c>
      <c r="V16" s="143" t="s">
        <v>1418</v>
      </c>
    </row>
    <row r="17" spans="1:22" ht="15">
      <c r="A17" s="498" t="s">
        <v>347</v>
      </c>
      <c r="B17" s="1237"/>
      <c r="C17" s="1241"/>
      <c r="D17" s="1237"/>
      <c r="E17" s="1241"/>
      <c r="F17" s="1243"/>
      <c r="G17" s="1237"/>
      <c r="H17" s="1194"/>
      <c r="I17" s="1191"/>
      <c r="J17" s="1191"/>
      <c r="K17" s="1191"/>
      <c r="L17" s="1237"/>
      <c r="M17" s="1237"/>
      <c r="N17" s="1237"/>
      <c r="O17" s="1191"/>
      <c r="P17" s="1241"/>
      <c r="Q17" s="1237"/>
      <c r="R17" s="1237"/>
      <c r="S17" s="1182"/>
      <c r="U17" s="915" t="s">
        <v>213</v>
      </c>
      <c r="V17" s="143" t="s">
        <v>1419</v>
      </c>
    </row>
    <row r="18" spans="1:22" ht="15">
      <c r="A18" s="498" t="s">
        <v>181</v>
      </c>
      <c r="B18" s="1237"/>
      <c r="C18" s="1241"/>
      <c r="D18" s="1237"/>
      <c r="E18" s="1241"/>
      <c r="F18" s="1243"/>
      <c r="G18" s="1237"/>
      <c r="H18" s="1194"/>
      <c r="I18" s="1191"/>
      <c r="J18" s="1191"/>
      <c r="K18" s="1191"/>
      <c r="L18" s="1237"/>
      <c r="M18" s="1237"/>
      <c r="N18" s="1237"/>
      <c r="O18" s="1191"/>
      <c r="P18" s="1241"/>
      <c r="Q18" s="1237"/>
      <c r="R18" s="1237"/>
      <c r="S18" s="1182"/>
      <c r="U18" s="915" t="s">
        <v>99</v>
      </c>
      <c r="V18" s="143" t="s">
        <v>1264</v>
      </c>
    </row>
    <row r="19" spans="1:22" ht="15">
      <c r="A19" s="498" t="s">
        <v>188</v>
      </c>
      <c r="B19" s="1237"/>
      <c r="C19" s="1241"/>
      <c r="D19" s="1237"/>
      <c r="E19" s="1241"/>
      <c r="F19" s="1243"/>
      <c r="G19" s="1237"/>
      <c r="H19" s="1194"/>
      <c r="I19" s="1191"/>
      <c r="J19" s="1191"/>
      <c r="K19" s="1191"/>
      <c r="L19" s="1237"/>
      <c r="M19" s="1237"/>
      <c r="N19" s="1237"/>
      <c r="O19" s="1191"/>
      <c r="P19" s="1241"/>
      <c r="Q19" s="1237"/>
      <c r="R19" s="1237"/>
      <c r="S19" s="1182"/>
      <c r="U19" s="915" t="s">
        <v>209</v>
      </c>
      <c r="V19" s="143" t="s">
        <v>1415</v>
      </c>
    </row>
    <row r="20" spans="1:22" ht="15">
      <c r="A20" s="498" t="s">
        <v>191</v>
      </c>
      <c r="B20" s="1237"/>
      <c r="C20" s="1241"/>
      <c r="D20" s="1237"/>
      <c r="E20" s="1241"/>
      <c r="F20" s="1243"/>
      <c r="G20" s="1237"/>
      <c r="H20" s="1194"/>
      <c r="I20" s="1191"/>
      <c r="J20" s="1191"/>
      <c r="K20" s="1191"/>
      <c r="L20" s="1237"/>
      <c r="M20" s="1237"/>
      <c r="N20" s="1237"/>
      <c r="O20" s="1191"/>
      <c r="P20" s="1241"/>
      <c r="Q20" s="1237"/>
      <c r="R20" s="1237"/>
      <c r="S20" s="1182"/>
      <c r="U20" s="915" t="s">
        <v>82</v>
      </c>
      <c r="V20" s="143" t="s">
        <v>1261</v>
      </c>
    </row>
    <row r="21" spans="1:22" ht="15">
      <c r="A21" s="498" t="s">
        <v>396</v>
      </c>
      <c r="B21" s="1237"/>
      <c r="C21" s="1241"/>
      <c r="D21" s="1237"/>
      <c r="E21" s="1241"/>
      <c r="F21" s="1243"/>
      <c r="G21" s="1237"/>
      <c r="H21" s="1194"/>
      <c r="I21" s="1191"/>
      <c r="J21" s="1191"/>
      <c r="K21" s="1191"/>
      <c r="L21" s="1237"/>
      <c r="M21" s="1237"/>
      <c r="N21" s="1237"/>
      <c r="O21" s="1191"/>
      <c r="P21" s="1241"/>
      <c r="Q21" s="1237"/>
      <c r="R21" s="1237"/>
      <c r="S21" s="1182"/>
      <c r="U21" s="915" t="s">
        <v>472</v>
      </c>
      <c r="V21" s="143" t="s">
        <v>1269</v>
      </c>
    </row>
    <row r="22" spans="1:22" ht="15">
      <c r="A22" s="482">
        <v>100</v>
      </c>
      <c r="B22" s="1237"/>
      <c r="C22" s="1241"/>
      <c r="D22" s="1237"/>
      <c r="E22" s="1241"/>
      <c r="F22" s="1243"/>
      <c r="G22" s="1237"/>
      <c r="H22" s="1194"/>
      <c r="I22" s="1191"/>
      <c r="J22" s="1191"/>
      <c r="K22" s="1191"/>
      <c r="L22" s="1237"/>
      <c r="M22" s="1237"/>
      <c r="N22" s="1237"/>
      <c r="O22" s="1191"/>
      <c r="P22" s="1241"/>
      <c r="Q22" s="1237"/>
      <c r="R22" s="1237"/>
      <c r="S22" s="1182"/>
      <c r="U22" s="915" t="s">
        <v>470</v>
      </c>
      <c r="V22" s="143" t="s">
        <v>1262</v>
      </c>
    </row>
    <row r="23" spans="1:22" ht="15">
      <c r="A23" s="482">
        <v>110</v>
      </c>
      <c r="B23" s="1237"/>
      <c r="C23" s="1241"/>
      <c r="D23" s="1237"/>
      <c r="E23" s="1241"/>
      <c r="F23" s="1243"/>
      <c r="G23" s="1237"/>
      <c r="H23" s="1194"/>
      <c r="I23" s="1191"/>
      <c r="J23" s="1191"/>
      <c r="K23" s="1191"/>
      <c r="L23" s="1237"/>
      <c r="M23" s="1237"/>
      <c r="N23" s="1237"/>
      <c r="O23" s="1191"/>
      <c r="P23" s="1241"/>
      <c r="Q23" s="1237"/>
      <c r="R23" s="1237"/>
      <c r="S23" s="1182"/>
      <c r="U23" s="915" t="s">
        <v>174</v>
      </c>
      <c r="V23" s="143" t="s">
        <v>1263</v>
      </c>
    </row>
    <row r="24" spans="1:22" ht="15">
      <c r="A24" s="482">
        <v>120</v>
      </c>
      <c r="B24" s="1237"/>
      <c r="C24" s="1241"/>
      <c r="D24" s="1237"/>
      <c r="E24" s="1241"/>
      <c r="F24" s="1243"/>
      <c r="G24" s="1237"/>
      <c r="H24" s="1194"/>
      <c r="I24" s="1191"/>
      <c r="J24" s="1191"/>
      <c r="K24" s="1191"/>
      <c r="L24" s="1237"/>
      <c r="M24" s="1237"/>
      <c r="N24" s="1237"/>
      <c r="O24" s="1191"/>
      <c r="P24" s="1241"/>
      <c r="Q24" s="1237"/>
      <c r="R24" s="1237"/>
      <c r="S24" s="1182"/>
      <c r="U24" s="915" t="s">
        <v>159</v>
      </c>
      <c r="V24" s="143" t="s">
        <v>1420</v>
      </c>
    </row>
    <row r="25" spans="1:22" ht="15">
      <c r="A25" s="482">
        <v>130</v>
      </c>
      <c r="B25" s="1237"/>
      <c r="C25" s="1241"/>
      <c r="D25" s="1237"/>
      <c r="E25" s="1241"/>
      <c r="F25" s="1243"/>
      <c r="G25" s="1237"/>
      <c r="H25" s="1194"/>
      <c r="I25" s="1191"/>
      <c r="J25" s="1191"/>
      <c r="K25" s="1191"/>
      <c r="L25" s="1237"/>
      <c r="M25" s="1237"/>
      <c r="N25" s="1237"/>
      <c r="O25" s="1191"/>
      <c r="P25" s="1241"/>
      <c r="Q25" s="1237"/>
      <c r="R25" s="1237"/>
      <c r="S25" s="1182"/>
      <c r="U25" s="915" t="s">
        <v>170</v>
      </c>
      <c r="V25" s="143" t="s">
        <v>1416</v>
      </c>
    </row>
    <row r="26" spans="1:22" ht="15">
      <c r="A26" s="482">
        <v>140</v>
      </c>
      <c r="B26" s="1237"/>
      <c r="C26" s="1241"/>
      <c r="D26" s="1237"/>
      <c r="E26" s="1241"/>
      <c r="F26" s="1243"/>
      <c r="G26" s="1237"/>
      <c r="H26" s="1194"/>
      <c r="I26" s="1191"/>
      <c r="J26" s="1191"/>
      <c r="K26" s="1191"/>
      <c r="L26" s="1237"/>
      <c r="M26" s="1237"/>
      <c r="N26" s="1237"/>
      <c r="O26" s="1191"/>
      <c r="P26" s="1241"/>
      <c r="Q26" s="1237"/>
      <c r="R26" s="1237"/>
      <c r="S26" s="1182"/>
      <c r="U26" s="915" t="s">
        <v>153</v>
      </c>
      <c r="V26" s="143" t="s">
        <v>2463</v>
      </c>
    </row>
    <row r="27" spans="1:22" ht="15">
      <c r="A27" s="482">
        <v>150</v>
      </c>
      <c r="B27" s="1237"/>
      <c r="C27" s="1241"/>
      <c r="D27" s="1237"/>
      <c r="E27" s="1241"/>
      <c r="F27" s="1243"/>
      <c r="G27" s="1237"/>
      <c r="H27" s="1194"/>
      <c r="I27" s="1191"/>
      <c r="J27" s="1191"/>
      <c r="K27" s="1191"/>
      <c r="L27" s="1237"/>
      <c r="M27" s="1237"/>
      <c r="N27" s="1237"/>
      <c r="O27" s="1191"/>
      <c r="P27" s="1241"/>
      <c r="Q27" s="1237"/>
      <c r="R27" s="1237"/>
      <c r="S27" s="1182"/>
      <c r="V27" s="143"/>
    </row>
    <row r="28" spans="1:22" ht="15">
      <c r="A28" s="482">
        <v>160</v>
      </c>
      <c r="B28" s="1237"/>
      <c r="C28" s="1241"/>
      <c r="D28" s="1237"/>
      <c r="E28" s="1241"/>
      <c r="F28" s="1243"/>
      <c r="G28" s="1237"/>
      <c r="H28" s="1194"/>
      <c r="I28" s="1191"/>
      <c r="J28" s="1191"/>
      <c r="K28" s="1191"/>
      <c r="L28" s="1237"/>
      <c r="M28" s="1237"/>
      <c r="N28" s="1237"/>
      <c r="O28" s="1191"/>
      <c r="P28" s="1241"/>
      <c r="Q28" s="1237"/>
      <c r="R28" s="1237"/>
      <c r="S28" s="1182"/>
      <c r="V28" s="143"/>
    </row>
    <row r="29" spans="1:22" ht="15">
      <c r="A29" s="482">
        <v>170</v>
      </c>
      <c r="B29" s="1237"/>
      <c r="C29" s="1241"/>
      <c r="D29" s="1237"/>
      <c r="E29" s="1241"/>
      <c r="F29" s="1243"/>
      <c r="G29" s="1237"/>
      <c r="H29" s="1194"/>
      <c r="I29" s="1191"/>
      <c r="J29" s="1191"/>
      <c r="K29" s="1191"/>
      <c r="L29" s="1237"/>
      <c r="M29" s="1237"/>
      <c r="N29" s="1237"/>
      <c r="O29" s="1191"/>
      <c r="P29" s="1241"/>
      <c r="Q29" s="1237"/>
      <c r="R29" s="1237"/>
      <c r="S29" s="1182"/>
      <c r="V29" s="143"/>
    </row>
    <row r="30" spans="1:22" ht="15">
      <c r="A30" s="482">
        <v>180</v>
      </c>
      <c r="B30" s="1237"/>
      <c r="C30" s="1241"/>
      <c r="D30" s="1237"/>
      <c r="E30" s="1241"/>
      <c r="F30" s="1243"/>
      <c r="G30" s="1237"/>
      <c r="H30" s="1194"/>
      <c r="I30" s="1191"/>
      <c r="J30" s="1191"/>
      <c r="K30" s="1191"/>
      <c r="L30" s="1237"/>
      <c r="M30" s="1237"/>
      <c r="N30" s="1237"/>
      <c r="O30" s="1191"/>
      <c r="P30" s="1241"/>
      <c r="Q30" s="1237"/>
      <c r="R30" s="1237"/>
      <c r="S30" s="1182"/>
      <c r="V30" s="143"/>
    </row>
    <row r="31" spans="1:22" ht="15">
      <c r="A31" s="482">
        <v>190</v>
      </c>
      <c r="B31" s="1237"/>
      <c r="C31" s="1241"/>
      <c r="D31" s="1237"/>
      <c r="E31" s="1241"/>
      <c r="F31" s="1243"/>
      <c r="G31" s="1237"/>
      <c r="H31" s="1194"/>
      <c r="I31" s="1191"/>
      <c r="J31" s="1191"/>
      <c r="K31" s="1191"/>
      <c r="L31" s="1237"/>
      <c r="M31" s="1237"/>
      <c r="N31" s="1237"/>
      <c r="O31" s="1191"/>
      <c r="P31" s="1241"/>
      <c r="Q31" s="1237"/>
      <c r="R31" s="1237"/>
      <c r="S31" s="1182"/>
      <c r="V31" s="143"/>
    </row>
    <row r="32" spans="1:22" ht="15">
      <c r="A32" s="482">
        <v>200</v>
      </c>
      <c r="B32" s="1237"/>
      <c r="C32" s="1241"/>
      <c r="D32" s="1237"/>
      <c r="E32" s="1241"/>
      <c r="F32" s="1243"/>
      <c r="G32" s="1237"/>
      <c r="H32" s="1194"/>
      <c r="I32" s="1191"/>
      <c r="J32" s="1191"/>
      <c r="K32" s="1191"/>
      <c r="L32" s="1237"/>
      <c r="M32" s="1237"/>
      <c r="N32" s="1237"/>
      <c r="O32" s="1191"/>
      <c r="P32" s="1241"/>
      <c r="Q32" s="1237"/>
      <c r="R32" s="1237"/>
      <c r="S32" s="1182"/>
      <c r="V32" s="143"/>
    </row>
    <row r="33" spans="1:22" ht="15">
      <c r="A33" s="482">
        <v>210</v>
      </c>
      <c r="B33" s="1237"/>
      <c r="C33" s="1241"/>
      <c r="D33" s="1237"/>
      <c r="E33" s="1241"/>
      <c r="F33" s="1243"/>
      <c r="G33" s="1237"/>
      <c r="H33" s="1194"/>
      <c r="I33" s="1191"/>
      <c r="J33" s="1191"/>
      <c r="K33" s="1191"/>
      <c r="L33" s="1237"/>
      <c r="M33" s="1237"/>
      <c r="N33" s="1237"/>
      <c r="O33" s="1191"/>
      <c r="P33" s="1241"/>
      <c r="Q33" s="1237"/>
      <c r="R33" s="1237"/>
      <c r="S33" s="1182"/>
      <c r="V33" s="143"/>
    </row>
    <row r="34" spans="1:22" ht="15">
      <c r="A34" s="482">
        <v>220</v>
      </c>
      <c r="B34" s="1237"/>
      <c r="C34" s="1241"/>
      <c r="D34" s="1237"/>
      <c r="E34" s="1241"/>
      <c r="F34" s="1243"/>
      <c r="G34" s="1237"/>
      <c r="H34" s="1194"/>
      <c r="I34" s="1191"/>
      <c r="J34" s="1191"/>
      <c r="K34" s="1191"/>
      <c r="L34" s="1237"/>
      <c r="M34" s="1237"/>
      <c r="N34" s="1237"/>
      <c r="O34" s="1191"/>
      <c r="P34" s="1241"/>
      <c r="Q34" s="1237"/>
      <c r="R34" s="1237"/>
      <c r="S34" s="1182"/>
      <c r="V34" s="143"/>
    </row>
    <row r="35" spans="1:22" ht="15">
      <c r="A35" s="482">
        <v>230</v>
      </c>
      <c r="B35" s="1237"/>
      <c r="C35" s="1241"/>
      <c r="D35" s="1237"/>
      <c r="E35" s="1241"/>
      <c r="F35" s="1243"/>
      <c r="G35" s="1237"/>
      <c r="H35" s="1194"/>
      <c r="I35" s="1191"/>
      <c r="J35" s="1191"/>
      <c r="K35" s="1191"/>
      <c r="L35" s="1237"/>
      <c r="M35" s="1237"/>
      <c r="N35" s="1237"/>
      <c r="O35" s="1191"/>
      <c r="P35" s="1241"/>
      <c r="Q35" s="1237"/>
      <c r="R35" s="1237"/>
      <c r="S35" s="1182"/>
      <c r="V35" s="143"/>
    </row>
    <row r="36" spans="1:22" ht="15">
      <c r="A36" s="482">
        <v>240</v>
      </c>
      <c r="B36" s="1237"/>
      <c r="C36" s="1241"/>
      <c r="D36" s="1237"/>
      <c r="E36" s="1241"/>
      <c r="F36" s="1243"/>
      <c r="G36" s="1237"/>
      <c r="H36" s="1194"/>
      <c r="I36" s="1191"/>
      <c r="J36" s="1191"/>
      <c r="K36" s="1191"/>
      <c r="L36" s="1237"/>
      <c r="M36" s="1237"/>
      <c r="N36" s="1237"/>
      <c r="O36" s="1191"/>
      <c r="P36" s="1241"/>
      <c r="Q36" s="1237"/>
      <c r="R36" s="1237"/>
      <c r="S36" s="1182"/>
      <c r="V36" s="143"/>
    </row>
    <row r="37" spans="1:22" ht="15">
      <c r="A37" s="482">
        <v>250</v>
      </c>
      <c r="B37" s="1239"/>
      <c r="C37" s="1244"/>
      <c r="D37" s="1239"/>
      <c r="E37" s="1244"/>
      <c r="F37" s="1246"/>
      <c r="G37" s="1239"/>
      <c r="H37" s="1194"/>
      <c r="I37" s="1191"/>
      <c r="J37" s="1191"/>
      <c r="K37" s="1191"/>
      <c r="L37" s="1239"/>
      <c r="M37" s="1239"/>
      <c r="N37" s="1239"/>
      <c r="O37" s="1191"/>
      <c r="P37" s="1244"/>
      <c r="Q37" s="1239"/>
      <c r="R37" s="1239"/>
      <c r="S37" s="1182"/>
      <c r="V37" s="143"/>
    </row>
    <row r="38" spans="1:22" ht="22.5" customHeight="1">
      <c r="A38" s="114">
        <v>299</v>
      </c>
      <c r="B38" s="2496" t="s">
        <v>80</v>
      </c>
      <c r="C38" s="2496"/>
      <c r="D38" s="2496"/>
      <c r="E38" s="2496"/>
      <c r="F38" s="2496"/>
      <c r="G38" s="2496"/>
      <c r="H38" s="1251">
        <f>SUM(H13:H37)</f>
        <v>0</v>
      </c>
      <c r="I38" s="1251">
        <f>SUM(I13:I37)</f>
        <v>0</v>
      </c>
      <c r="J38" s="1251">
        <f>SUM(J13:J37)</f>
        <v>0</v>
      </c>
      <c r="K38" s="1252">
        <f>SUM(K13:K37)</f>
        <v>0</v>
      </c>
      <c r="L38" s="647"/>
      <c r="M38" s="647"/>
      <c r="N38" s="647"/>
      <c r="O38" s="1252">
        <f>SUM(O13:O37)</f>
        <v>0</v>
      </c>
      <c r="P38" s="647"/>
      <c r="Q38" s="647"/>
      <c r="R38" s="647"/>
      <c r="S38" s="1252">
        <f>SUM(S13:S37)</f>
        <v>0</v>
      </c>
      <c r="V38" s="143"/>
    </row>
    <row r="39" spans="1:22" ht="15">
      <c r="A39" s="2491" t="str">
        <f>IF(Langue=0,U39,V39)</f>
        <v>Type de prêt (02)</v>
      </c>
      <c r="B39" s="2492"/>
      <c r="C39" s="2493"/>
      <c r="D39" s="2494"/>
      <c r="S39" s="916"/>
      <c r="U39" s="580" t="s">
        <v>494</v>
      </c>
      <c r="V39" s="581" t="s">
        <v>1271</v>
      </c>
    </row>
    <row r="40" spans="1:22" ht="15">
      <c r="A40" s="278">
        <v>1</v>
      </c>
      <c r="B40" s="2499" t="str">
        <f t="shared" si="0" ref="B40:B45">IF(Langue=0,U40,V40)</f>
        <v>Hypothécaire</v>
      </c>
      <c r="C40" s="2499"/>
      <c r="D40" s="2499"/>
      <c r="S40" s="916"/>
      <c r="U40" s="924" t="s">
        <v>473</v>
      </c>
      <c r="V40" s="389" t="s">
        <v>1266</v>
      </c>
    </row>
    <row r="41" spans="1:22" ht="15">
      <c r="A41" s="279">
        <v>2</v>
      </c>
      <c r="B41" s="2499" t="str">
        <f t="shared" si="0"/>
        <v>Commercial</v>
      </c>
      <c r="C41" s="2499"/>
      <c r="D41" s="2499"/>
      <c r="S41" s="916"/>
      <c r="U41" s="924" t="s">
        <v>474</v>
      </c>
      <c r="V41" s="389" t="s">
        <v>474</v>
      </c>
    </row>
    <row r="42" spans="1:22" ht="15">
      <c r="A42" s="280">
        <v>3</v>
      </c>
      <c r="B42" s="2499" t="str">
        <f t="shared" si="0"/>
        <v>Crédit-bail</v>
      </c>
      <c r="C42" s="2499"/>
      <c r="D42" s="2499"/>
      <c r="S42" s="916"/>
      <c r="U42" s="924" t="s">
        <v>86</v>
      </c>
      <c r="V42" s="389" t="s">
        <v>1079</v>
      </c>
    </row>
    <row r="43" spans="1:22" ht="15">
      <c r="A43" s="280">
        <v>4</v>
      </c>
      <c r="B43" s="2499" t="str">
        <f t="shared" si="0"/>
        <v>Consommation</v>
      </c>
      <c r="C43" s="2499"/>
      <c r="D43" s="2499"/>
      <c r="S43" s="916"/>
      <c r="U43" s="924" t="s">
        <v>52</v>
      </c>
      <c r="V43" s="389" t="s">
        <v>973</v>
      </c>
    </row>
    <row r="44" spans="1:22" ht="15">
      <c r="A44" s="278">
        <v>5</v>
      </c>
      <c r="B44" s="2499" t="str">
        <f t="shared" si="0"/>
        <v>Nantissement</v>
      </c>
      <c r="C44" s="2499"/>
      <c r="D44" s="2499"/>
      <c r="H44" s="915" t="s">
        <v>324</v>
      </c>
      <c r="S44" s="916"/>
      <c r="U44" s="924" t="s">
        <v>475</v>
      </c>
      <c r="V44" s="389" t="s">
        <v>974</v>
      </c>
    </row>
    <row r="45" spans="1:22" ht="15">
      <c r="A45" s="278">
        <v>6</v>
      </c>
      <c r="B45" s="2499" t="str">
        <f t="shared" si="0"/>
        <v>Institutionnel</v>
      </c>
      <c r="C45" s="2499"/>
      <c r="D45" s="2499"/>
      <c r="E45" s="1060"/>
      <c r="F45" s="1060"/>
      <c r="G45" s="1060"/>
      <c r="H45" s="1060"/>
      <c r="I45" s="1060"/>
      <c r="J45" s="1060"/>
      <c r="K45" s="1060"/>
      <c r="L45" s="1060"/>
      <c r="M45" s="1060"/>
      <c r="N45" s="1060"/>
      <c r="O45" s="1060"/>
      <c r="P45" s="1060"/>
      <c r="Q45" s="1060"/>
      <c r="R45" s="1060"/>
      <c r="S45" s="409"/>
      <c r="U45" s="924" t="s">
        <v>476</v>
      </c>
      <c r="V45" s="389" t="s">
        <v>1267</v>
      </c>
    </row>
    <row r="46" spans="1:22" ht="15">
      <c r="A46" s="1741">
        <f>+'1297.1'!A39:N39+1</f>
        <v>43</v>
      </c>
      <c r="B46" s="1742"/>
      <c r="C46" s="1742"/>
      <c r="D46" s="1742"/>
      <c r="E46" s="1742"/>
      <c r="F46" s="1742"/>
      <c r="G46" s="1742"/>
      <c r="H46" s="1742"/>
      <c r="I46" s="1742"/>
      <c r="J46" s="1742"/>
      <c r="K46" s="1742"/>
      <c r="L46" s="1742"/>
      <c r="M46" s="1742"/>
      <c r="N46" s="1742"/>
      <c r="O46" s="1742"/>
      <c r="P46" s="1742"/>
      <c r="Q46" s="1742"/>
      <c r="R46" s="1742"/>
      <c r="S46" s="1743"/>
      <c r="U46" s="1005"/>
      <c r="V46" s="625"/>
    </row>
    <row r="47" spans="1:19" ht="15">
      <c r="A47" s="2"/>
      <c r="B47" s="1030"/>
      <c r="C47" s="7"/>
      <c r="D47" s="1030"/>
      <c r="E47" s="1"/>
      <c r="F47" s="15"/>
      <c r="G47" s="1030"/>
      <c r="H47" s="16"/>
      <c r="I47" s="16"/>
      <c r="J47" s="1030"/>
      <c r="K47" s="1030"/>
      <c r="L47" s="1030"/>
      <c r="M47" s="1030"/>
      <c r="N47" s="1030"/>
      <c r="O47" s="16"/>
      <c r="P47" s="1"/>
      <c r="Q47" s="1030"/>
      <c r="R47" s="1030"/>
      <c r="S47" s="16"/>
    </row>
    <row r="48" spans="1:19" ht="15">
      <c r="A48" s="2"/>
      <c r="B48" s="1030"/>
      <c r="C48" s="7"/>
      <c r="D48" s="1030"/>
      <c r="E48" s="1"/>
      <c r="F48" s="1030"/>
      <c r="G48" s="1030"/>
      <c r="H48" s="16"/>
      <c r="I48" s="16"/>
      <c r="J48" s="1030"/>
      <c r="K48" s="1030"/>
      <c r="L48" s="1030"/>
      <c r="M48" s="1030"/>
      <c r="N48" s="1030"/>
      <c r="O48" s="16"/>
      <c r="P48" s="1"/>
      <c r="Q48" s="1030"/>
      <c r="R48" s="1030"/>
      <c r="S48" s="16"/>
    </row>
    <row r="49" spans="1:19" ht="15">
      <c r="A49" s="2"/>
      <c r="B49" s="1030"/>
      <c r="C49" s="7"/>
      <c r="D49" s="1030"/>
      <c r="E49" s="1"/>
      <c r="F49" s="1030"/>
      <c r="G49" s="1030"/>
      <c r="H49" s="16"/>
      <c r="I49" s="16"/>
      <c r="J49" s="1030"/>
      <c r="K49" s="1030"/>
      <c r="L49" s="1030"/>
      <c r="M49" s="1030"/>
      <c r="N49" s="1030"/>
      <c r="O49" s="16"/>
      <c r="P49" s="1"/>
      <c r="Q49" s="1030"/>
      <c r="R49" s="1030"/>
      <c r="S49" s="16"/>
    </row>
    <row r="50" spans="1:19" ht="15">
      <c r="A50" s="2"/>
      <c r="B50" s="1030"/>
      <c r="C50" s="7"/>
      <c r="D50" s="1030"/>
      <c r="E50" s="1"/>
      <c r="F50" s="1030"/>
      <c r="G50" s="1030"/>
      <c r="H50" s="16"/>
      <c r="I50" s="16"/>
      <c r="J50" s="1030"/>
      <c r="K50" s="1030"/>
      <c r="L50" s="1030"/>
      <c r="M50" s="1030"/>
      <c r="N50" s="1030"/>
      <c r="O50" s="16"/>
      <c r="P50" s="1"/>
      <c r="Q50" s="1030"/>
      <c r="R50" s="1030"/>
      <c r="S50" s="16"/>
    </row>
    <row r="51" spans="1:19" ht="15">
      <c r="A51" s="2"/>
      <c r="B51" s="1030"/>
      <c r="C51" s="7"/>
      <c r="D51" s="1030"/>
      <c r="E51" s="1"/>
      <c r="F51" s="1030"/>
      <c r="G51" s="1030"/>
      <c r="H51" s="16"/>
      <c r="I51" s="16"/>
      <c r="J51" s="1030"/>
      <c r="K51" s="1030"/>
      <c r="L51" s="1030"/>
      <c r="M51" s="1030"/>
      <c r="N51" s="1030"/>
      <c r="O51" s="16"/>
      <c r="P51" s="1"/>
      <c r="Q51" s="1030"/>
      <c r="R51" s="1030"/>
      <c r="S51" s="16"/>
    </row>
    <row r="52" spans="1:19" ht="15">
      <c r="A52" s="2500"/>
      <c r="B52" s="2500"/>
      <c r="C52" s="2500"/>
      <c r="D52" s="2500"/>
      <c r="E52" s="2500"/>
      <c r="F52" s="2500"/>
      <c r="G52" s="2500"/>
      <c r="H52" s="2500"/>
      <c r="I52" s="2500"/>
      <c r="J52" s="2500"/>
      <c r="K52" s="2500"/>
      <c r="L52" s="2500"/>
      <c r="M52" s="2500"/>
      <c r="N52" s="2500"/>
      <c r="O52" s="2500"/>
      <c r="P52" s="2500"/>
      <c r="Q52" s="2500"/>
      <c r="R52" s="2500"/>
      <c r="S52" s="2500"/>
    </row>
    <row r="53" spans="5:19" ht="15">
      <c r="E53" s="1"/>
      <c r="F53" s="1030"/>
      <c r="G53" s="1030"/>
      <c r="H53" s="1030"/>
      <c r="I53" s="1030"/>
      <c r="J53" s="1030"/>
      <c r="K53" s="1030"/>
      <c r="L53" s="1030"/>
      <c r="M53" s="1030"/>
      <c r="N53" s="1030"/>
      <c r="O53" s="1030"/>
      <c r="P53" s="1"/>
      <c r="Q53" s="1030"/>
      <c r="R53" s="1030"/>
      <c r="S53" s="1030"/>
    </row>
    <row r="54" spans="5:19" ht="15">
      <c r="E54" s="1"/>
      <c r="F54" s="1030"/>
      <c r="G54" s="1030"/>
      <c r="H54" s="1030"/>
      <c r="I54" s="1030"/>
      <c r="J54" s="1030"/>
      <c r="K54" s="1030"/>
      <c r="L54" s="1030"/>
      <c r="M54" s="1030"/>
      <c r="N54" s="1030"/>
      <c r="O54" s="1030"/>
      <c r="P54" s="1"/>
      <c r="Q54" s="1030"/>
      <c r="R54" s="1030"/>
      <c r="S54" s="1030"/>
    </row>
    <row r="59" spans="5:19" ht="15">
      <c r="E59" s="1060"/>
      <c r="F59" s="1060"/>
      <c r="G59" s="1060"/>
      <c r="H59" s="1060"/>
      <c r="I59" s="1060"/>
      <c r="J59" s="1060"/>
      <c r="K59" s="1060"/>
      <c r="L59" s="1060"/>
      <c r="M59" s="1060"/>
      <c r="N59" s="1060"/>
      <c r="O59" s="1060"/>
      <c r="P59" s="1060"/>
      <c r="Q59" s="1060"/>
      <c r="R59" s="1060"/>
      <c r="S59" s="1060"/>
    </row>
    <row r="60" spans="1:19" ht="15">
      <c r="A60" s="2173"/>
      <c r="B60" s="2173"/>
      <c r="C60" s="2173"/>
      <c r="D60" s="2173"/>
      <c r="E60" s="2173"/>
      <c r="F60" s="2173"/>
      <c r="G60" s="2173"/>
      <c r="H60" s="2173"/>
      <c r="I60" s="2173"/>
      <c r="J60" s="2173"/>
      <c r="K60" s="2173"/>
      <c r="L60" s="2173"/>
      <c r="M60" s="2173"/>
      <c r="N60" s="2173"/>
      <c r="O60" s="2173"/>
      <c r="P60" s="2173"/>
      <c r="Q60" s="2173"/>
      <c r="R60" s="2173"/>
      <c r="S60" s="2173"/>
    </row>
  </sheetData>
  <sheetProtection algorithmName="SHA-512" hashValue="13F6lw0tM3ZK+aohHpMMnJMwTfaWT6WvaiUtIkVUeA7Vc4YDKymIvcYk6R89BcClNLigDFY60xnfvVuuZUs/5w==" saltValue="WX4Zr1PN7yCAL8n72h3bxA==" spinCount="100000" sheet="1" objects="1" scenarios="1"/>
  <mergeCells count="37">
    <mergeCell ref="A1:P1"/>
    <mergeCell ref="A60:S60"/>
    <mergeCell ref="B42:D42"/>
    <mergeCell ref="A52:S52"/>
    <mergeCell ref="B40:D40"/>
    <mergeCell ref="B41:D41"/>
    <mergeCell ref="B43:D43"/>
    <mergeCell ref="B44:D44"/>
    <mergeCell ref="B45:D45"/>
    <mergeCell ref="A46:S46"/>
    <mergeCell ref="A2:S2"/>
    <mergeCell ref="A3:S3"/>
    <mergeCell ref="L8:P8"/>
    <mergeCell ref="A4:S4"/>
    <mergeCell ref="G8:G11"/>
    <mergeCell ref="A5:S5"/>
    <mergeCell ref="I8:I11"/>
    <mergeCell ref="J8:J11"/>
    <mergeCell ref="H8:H11"/>
    <mergeCell ref="L9:L11"/>
    <mergeCell ref="M9:M11"/>
    <mergeCell ref="N9:N11"/>
    <mergeCell ref="O9:O11"/>
    <mergeCell ref="A39:D39"/>
    <mergeCell ref="A6:S6"/>
    <mergeCell ref="A7:S7"/>
    <mergeCell ref="D8:D11"/>
    <mergeCell ref="A8:B11"/>
    <mergeCell ref="C8:C11"/>
    <mergeCell ref="E8:E11"/>
    <mergeCell ref="F8:F11"/>
    <mergeCell ref="S8:S11"/>
    <mergeCell ref="K8:K11"/>
    <mergeCell ref="Q8:Q11"/>
    <mergeCell ref="B38:G38"/>
    <mergeCell ref="P9:P11"/>
    <mergeCell ref="R8:R11"/>
  </mergeCells>
  <dataValidations count="4">
    <dataValidation errorStyle="warning" type="whole" allowBlank="1" showInputMessage="1" showErrorMessage="1" error="Valider que vous  désirez saisir une année antérieure à 1990 ou postérieure à 2016." sqref="P38">
      <formula1>1990</formula1>
      <formula2>2016</formula2>
    </dataValidation>
    <dataValidation errorStyle="warning" type="whole" operator="greaterThanOrEqual" allowBlank="1" showInputMessage="1" showErrorMessage="1" error="Valider que le solde du prêt original est inférieur au solde du prêt" sqref="S38 I38:K38 O38 H38">
      <formula1>I38</formula1>
    </dataValidation>
    <dataValidation type="list" allowBlank="1" showInputMessage="1" showErrorMessage="1" sqref="C47:C51">
      <formula1>#REF!</formula1>
    </dataValidation>
    <dataValidation type="whole" allowBlank="1" showInputMessage="1" showErrorMessage="1" error="Saisir le type de prêt selon le tableau ci-dessous (valeur de 1 à 6)_x000a__x000a_The type of loan is a value between 1 and 6" sqref="C13:C37">
      <formula1>1</formula1>
      <formula2>6</formula2>
    </dataValidation>
  </dataValidations>
  <printOptions horizontalCentered="1"/>
  <pageMargins left="0" right="0" top="0.590551181102362" bottom="0.590551181102362" header="0.31496062992126" footer="0.31496062992126"/>
  <pageSetup orientation="landscape" scale="72" r:id="rId2"/>
  <ignoredErrors>
    <ignoredError sqref="A13:A21 C12:S12" numberStoredAsText="1"/>
  </ignoredErrors>
  <drawing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euil38">
    <tabColor theme="2" tint="-0.0999400019645691"/>
    <pageSetUpPr fitToPage="1"/>
  </sheetPr>
  <dimension ref="A1:I42"/>
  <sheetViews>
    <sheetView zoomScale="90" zoomScaleNormal="90" workbookViewId="0" topLeftCell="A1">
      <selection pane="topLeft" activeCell="A31" sqref="A31:F38"/>
    </sheetView>
  </sheetViews>
  <sheetFormatPr defaultColWidth="0" defaultRowHeight="15" outlineLevelCol="1"/>
  <cols>
    <col min="1" max="1" width="5.85714285714286" style="915" customWidth="1"/>
    <col min="2" max="2" width="43.4285714285714" style="915" customWidth="1"/>
    <col min="3" max="3" width="15.5714285714286" style="915" customWidth="1"/>
    <col min="4" max="4" width="25.8571428571429" style="915" customWidth="1"/>
    <col min="5" max="5" width="26.5714285714286" style="915" customWidth="1"/>
    <col min="6" max="6" width="19.2857142857143" style="915" customWidth="1"/>
    <col min="7" max="7" width="1.42857142857143" style="915" customWidth="1"/>
    <col min="8" max="8" width="55.8571428571429" style="915" hidden="1" customWidth="1" outlineLevel="1"/>
    <col min="9" max="9" width="30" style="915" hidden="1" customWidth="1" outlineLevel="1"/>
    <col min="10" max="10" width="0" style="915" hidden="1" customWidth="1" collapsed="1"/>
    <col min="11" max="16384" width="11.4285714285714" style="915" hidden="1"/>
  </cols>
  <sheetData>
    <row r="1" spans="1:6" ht="24" customHeight="1">
      <c r="A1" s="1795" t="str">
        <f>Identification!A14</f>
        <v>SOCIÉTÉ À CHARTE QUÉBÉCOISE</v>
      </c>
      <c r="B1" s="1796"/>
      <c r="C1" s="1796"/>
      <c r="D1" s="1796"/>
      <c r="E1" s="937"/>
      <c r="F1" s="218" t="str">
        <f>Identification!A15</f>
        <v>ÉTAT ANNUEL</v>
      </c>
    </row>
    <row r="2" spans="1:6" ht="15">
      <c r="A2" s="2146" t="str">
        <f>IF(Langue=0,"ANNEXE "&amp;'T des M - T of C'!A36,"SCHEDULE "&amp;'T des M - T of C'!A36)</f>
        <v>ANNEXE 1400</v>
      </c>
      <c r="B2" s="2147"/>
      <c r="C2" s="2147"/>
      <c r="D2" s="2147"/>
      <c r="E2" s="2147"/>
      <c r="F2" s="2148"/>
    </row>
    <row r="3" spans="1:7" ht="22.5" customHeight="1">
      <c r="A3" s="1901">
        <f>'300'!$A$3</f>
        <v>0</v>
      </c>
      <c r="B3" s="1902"/>
      <c r="C3" s="1902"/>
      <c r="D3" s="1902"/>
      <c r="E3" s="1902"/>
      <c r="F3" s="1903"/>
      <c r="G3" s="925"/>
    </row>
    <row r="4" spans="1:7" ht="22.5" customHeight="1">
      <c r="A4" s="1764" t="str">
        <f>UPPER('T des M - T of C'!B36)</f>
        <v>PLACEMENTS EN ACTIONS DANS LES FILIALES</v>
      </c>
      <c r="B4" s="1765"/>
      <c r="C4" s="1765"/>
      <c r="D4" s="1765"/>
      <c r="E4" s="1765"/>
      <c r="F4" s="1766"/>
      <c r="G4" s="258"/>
    </row>
    <row r="5" spans="1:7" ht="22.5" customHeight="1">
      <c r="A5" s="2188" t="str">
        <f>IF(Langue=0,"au "&amp;Identification!J19,"As at "&amp;Identification!J19)</f>
        <v>au </v>
      </c>
      <c r="B5" s="2189"/>
      <c r="C5" s="2189"/>
      <c r="D5" s="2189"/>
      <c r="E5" s="2189"/>
      <c r="F5" s="2190"/>
      <c r="G5" s="258"/>
    </row>
    <row r="6" spans="1:9" ht="15.75">
      <c r="A6" s="2124" t="str">
        <f>IF(Langue=0,H6,I6)</f>
        <v>(000$)</v>
      </c>
      <c r="B6" s="2125"/>
      <c r="C6" s="2125"/>
      <c r="D6" s="2125"/>
      <c r="E6" s="2125"/>
      <c r="F6" s="2126"/>
      <c r="G6" s="1065"/>
      <c r="H6" s="102" t="s">
        <v>325</v>
      </c>
      <c r="I6" s="244" t="s">
        <v>970</v>
      </c>
    </row>
    <row r="7" spans="1:9" ht="11.25" customHeight="1">
      <c r="A7" s="2185"/>
      <c r="B7" s="2186"/>
      <c r="C7" s="2186"/>
      <c r="D7" s="2186"/>
      <c r="E7" s="2186"/>
      <c r="F7" s="2187"/>
      <c r="I7" s="143"/>
    </row>
    <row r="8" spans="1:9" s="953" customFormat="1" ht="15" customHeight="1">
      <c r="A8" s="1904" t="str">
        <f>IF(Langue=0,H8,I8)</f>
        <v>NOM DE LA FILIALE</v>
      </c>
      <c r="B8" s="1906"/>
      <c r="C8" s="2169" t="str">
        <f>IF(Langue=0,H9,I9)</f>
        <v>% des actions détenues</v>
      </c>
      <c r="D8" s="2169" t="str">
        <f>IF(Langue=0,H10,I10)</f>
        <v>Description des placements en actions</v>
      </c>
      <c r="E8" s="2169" t="str">
        <f>IF(Langue=0,H11,I11)</f>
        <v>Valeur inscrite au bilan (méthode de la mise en équivalence)</v>
      </c>
      <c r="F8" s="2220" t="str">
        <f>IF(Langue=0,H12,I12)</f>
        <v>Provisions pour pertes de crédit</v>
      </c>
      <c r="H8" s="936" t="s">
        <v>482</v>
      </c>
      <c r="I8" s="160" t="s">
        <v>1272</v>
      </c>
    </row>
    <row r="9" spans="1:9" s="953" customFormat="1" ht="37.5" customHeight="1">
      <c r="A9" s="2178"/>
      <c r="B9" s="2341"/>
      <c r="C9" s="2170"/>
      <c r="D9" s="2170"/>
      <c r="E9" s="2170"/>
      <c r="F9" s="2221"/>
      <c r="H9" s="914" t="s">
        <v>215</v>
      </c>
      <c r="I9" s="384" t="s">
        <v>1421</v>
      </c>
    </row>
    <row r="10" spans="1:9" s="953" customFormat="1" ht="15">
      <c r="A10" s="200"/>
      <c r="B10" s="448" t="s">
        <v>377</v>
      </c>
      <c r="C10" s="522" t="s">
        <v>376</v>
      </c>
      <c r="D10" s="522" t="s">
        <v>394</v>
      </c>
      <c r="E10" s="522" t="s">
        <v>379</v>
      </c>
      <c r="F10" s="522" t="s">
        <v>464</v>
      </c>
      <c r="H10" s="914" t="s">
        <v>216</v>
      </c>
      <c r="I10" s="384" t="s">
        <v>1422</v>
      </c>
    </row>
    <row r="11" spans="1:9" ht="15">
      <c r="A11" s="445" t="s">
        <v>385</v>
      </c>
      <c r="B11" s="1237"/>
      <c r="C11" s="1243"/>
      <c r="D11" s="1237"/>
      <c r="E11" s="1191"/>
      <c r="F11" s="1182"/>
      <c r="H11" s="914" t="s">
        <v>319</v>
      </c>
      <c r="I11" s="384" t="s">
        <v>1423</v>
      </c>
    </row>
    <row r="12" spans="1:9" ht="15">
      <c r="A12" s="445" t="s">
        <v>194</v>
      </c>
      <c r="B12" s="1237"/>
      <c r="C12" s="1243"/>
      <c r="D12" s="1237"/>
      <c r="E12" s="1191"/>
      <c r="F12" s="1182"/>
      <c r="H12" s="1005" t="s">
        <v>2475</v>
      </c>
      <c r="I12" s="625" t="s">
        <v>2476</v>
      </c>
    </row>
    <row r="13" spans="1:9" ht="15">
      <c r="A13" s="445" t="s">
        <v>195</v>
      </c>
      <c r="B13" s="1237"/>
      <c r="C13" s="1243"/>
      <c r="D13" s="1237"/>
      <c r="E13" s="1191"/>
      <c r="F13" s="1182"/>
      <c r="I13" s="1030"/>
    </row>
    <row r="14" spans="1:9" ht="15">
      <c r="A14" s="445" t="s">
        <v>200</v>
      </c>
      <c r="B14" s="1237"/>
      <c r="C14" s="1243"/>
      <c r="D14" s="1237"/>
      <c r="E14" s="1191"/>
      <c r="F14" s="1182"/>
      <c r="I14" s="1030"/>
    </row>
    <row r="15" spans="1:9" ht="15">
      <c r="A15" s="445" t="s">
        <v>347</v>
      </c>
      <c r="B15" s="1237"/>
      <c r="C15" s="1243"/>
      <c r="D15" s="1237"/>
      <c r="E15" s="1191"/>
      <c r="F15" s="1182"/>
      <c r="I15" s="1030"/>
    </row>
    <row r="16" spans="1:9" ht="15">
      <c r="A16" s="445" t="s">
        <v>181</v>
      </c>
      <c r="B16" s="1237"/>
      <c r="C16" s="1243"/>
      <c r="D16" s="1237"/>
      <c r="E16" s="1191"/>
      <c r="F16" s="1182"/>
      <c r="I16" s="1030"/>
    </row>
    <row r="17" spans="1:9" ht="15">
      <c r="A17" s="445" t="s">
        <v>188</v>
      </c>
      <c r="B17" s="1237"/>
      <c r="C17" s="1243"/>
      <c r="D17" s="1237"/>
      <c r="E17" s="1191"/>
      <c r="F17" s="1182"/>
      <c r="H17" s="1595"/>
      <c r="I17" s="1612"/>
    </row>
    <row r="18" spans="1:9" ht="15">
      <c r="A18" s="445" t="s">
        <v>191</v>
      </c>
      <c r="B18" s="1237"/>
      <c r="C18" s="1243"/>
      <c r="D18" s="1237"/>
      <c r="E18" s="1191"/>
      <c r="F18" s="1182"/>
      <c r="I18" s="1030"/>
    </row>
    <row r="19" spans="1:9" ht="15">
      <c r="A19" s="445" t="s">
        <v>396</v>
      </c>
      <c r="B19" s="1237"/>
      <c r="C19" s="1243"/>
      <c r="D19" s="1237"/>
      <c r="E19" s="1191"/>
      <c r="F19" s="1182"/>
      <c r="I19" s="1030"/>
    </row>
    <row r="20" spans="1:9" ht="15">
      <c r="A20" s="499">
        <v>100</v>
      </c>
      <c r="B20" s="1237"/>
      <c r="C20" s="1243"/>
      <c r="D20" s="1237"/>
      <c r="E20" s="1191"/>
      <c r="F20" s="1182"/>
      <c r="I20" s="1030"/>
    </row>
    <row r="21" spans="1:9" ht="15">
      <c r="A21" s="454">
        <v>110</v>
      </c>
      <c r="B21" s="1237"/>
      <c r="C21" s="1243"/>
      <c r="D21" s="1237"/>
      <c r="E21" s="1191"/>
      <c r="F21" s="1182"/>
      <c r="I21" s="1030"/>
    </row>
    <row r="22" spans="1:9" ht="15">
      <c r="A22" s="454">
        <v>120</v>
      </c>
      <c r="B22" s="1237"/>
      <c r="C22" s="1243"/>
      <c r="D22" s="1237"/>
      <c r="E22" s="1191"/>
      <c r="F22" s="1182"/>
      <c r="I22" s="1030"/>
    </row>
    <row r="23" spans="1:9" ht="15">
      <c r="A23" s="454">
        <v>130</v>
      </c>
      <c r="B23" s="1237"/>
      <c r="C23" s="1243"/>
      <c r="D23" s="1237"/>
      <c r="E23" s="1191"/>
      <c r="F23" s="1182"/>
      <c r="I23" s="1030"/>
    </row>
    <row r="24" spans="1:9" ht="15">
      <c r="A24" s="454">
        <v>140</v>
      </c>
      <c r="B24" s="1237"/>
      <c r="C24" s="1243"/>
      <c r="D24" s="1237"/>
      <c r="E24" s="1191"/>
      <c r="F24" s="1182"/>
      <c r="I24" s="1030"/>
    </row>
    <row r="25" spans="1:9" ht="15">
      <c r="A25" s="454">
        <v>150</v>
      </c>
      <c r="B25" s="1237"/>
      <c r="C25" s="1243"/>
      <c r="D25" s="1237"/>
      <c r="E25" s="1191"/>
      <c r="F25" s="1182"/>
      <c r="I25" s="1030"/>
    </row>
    <row r="26" spans="1:9" ht="15">
      <c r="A26" s="454">
        <v>160</v>
      </c>
      <c r="B26" s="1237"/>
      <c r="C26" s="1243"/>
      <c r="D26" s="1237"/>
      <c r="E26" s="1191"/>
      <c r="F26" s="1182"/>
      <c r="I26" s="1030"/>
    </row>
    <row r="27" spans="1:9" ht="15">
      <c r="A27" s="454">
        <v>170</v>
      </c>
      <c r="B27" s="1237"/>
      <c r="C27" s="1243"/>
      <c r="D27" s="1237"/>
      <c r="E27" s="1191"/>
      <c r="F27" s="1182"/>
      <c r="I27" s="1030"/>
    </row>
    <row r="28" spans="1:9" ht="15">
      <c r="A28" s="454">
        <v>180</v>
      </c>
      <c r="B28" s="1237"/>
      <c r="C28" s="1243"/>
      <c r="D28" s="1237"/>
      <c r="E28" s="1191"/>
      <c r="F28" s="1182"/>
      <c r="I28" s="1030"/>
    </row>
    <row r="29" spans="1:9" ht="15">
      <c r="A29" s="454">
        <v>190</v>
      </c>
      <c r="B29" s="1239"/>
      <c r="C29" s="1246"/>
      <c r="D29" s="1239"/>
      <c r="E29" s="1191"/>
      <c r="F29" s="1182"/>
      <c r="I29" s="1030"/>
    </row>
    <row r="30" spans="1:8" ht="22.5" customHeight="1">
      <c r="A30" s="281">
        <v>199</v>
      </c>
      <c r="B30" s="2504" t="s">
        <v>80</v>
      </c>
      <c r="C30" s="2505"/>
      <c r="D30" s="2506"/>
      <c r="E30" s="1561">
        <f>SUM(E11:E29)</f>
        <v>0</v>
      </c>
      <c r="F30" s="1515">
        <f>SUM(F11:F29)</f>
        <v>0</v>
      </c>
      <c r="H30" s="925"/>
    </row>
    <row r="31" spans="1:6" ht="15">
      <c r="A31" s="2299"/>
      <c r="B31" s="2300"/>
      <c r="C31" s="2300"/>
      <c r="D31" s="2300"/>
      <c r="E31" s="2296"/>
      <c r="F31" s="2297"/>
    </row>
    <row r="32" spans="1:6" ht="15">
      <c r="A32" s="2295"/>
      <c r="B32" s="2296"/>
      <c r="C32" s="2296"/>
      <c r="D32" s="2296"/>
      <c r="E32" s="2296"/>
      <c r="F32" s="2297"/>
    </row>
    <row r="33" spans="1:6" ht="15">
      <c r="A33" s="2295"/>
      <c r="B33" s="2296"/>
      <c r="C33" s="2296"/>
      <c r="D33" s="2296"/>
      <c r="E33" s="2296"/>
      <c r="F33" s="2297"/>
    </row>
    <row r="34" spans="1:6" ht="15">
      <c r="A34" s="2295"/>
      <c r="B34" s="2296"/>
      <c r="C34" s="2296"/>
      <c r="D34" s="2296"/>
      <c r="E34" s="2296"/>
      <c r="F34" s="2297"/>
    </row>
    <row r="35" spans="1:6" ht="15">
      <c r="A35" s="2295"/>
      <c r="B35" s="2296"/>
      <c r="C35" s="2296"/>
      <c r="D35" s="2296"/>
      <c r="E35" s="2296"/>
      <c r="F35" s="2297"/>
    </row>
    <row r="36" spans="1:6" ht="15">
      <c r="A36" s="2295"/>
      <c r="B36" s="2296"/>
      <c r="C36" s="2296"/>
      <c r="D36" s="2296"/>
      <c r="E36" s="2296"/>
      <c r="F36" s="2297"/>
    </row>
    <row r="37" spans="1:6" ht="15">
      <c r="A37" s="2295"/>
      <c r="B37" s="2296"/>
      <c r="C37" s="2296"/>
      <c r="D37" s="2296"/>
      <c r="E37" s="2296"/>
      <c r="F37" s="2297"/>
    </row>
    <row r="38" spans="1:6" ht="15">
      <c r="A38" s="2295"/>
      <c r="B38" s="2296"/>
      <c r="C38" s="2296"/>
      <c r="D38" s="2296"/>
      <c r="E38" s="2296"/>
      <c r="F38" s="2297"/>
    </row>
    <row r="39" spans="1:6" ht="15">
      <c r="A39" s="2295"/>
      <c r="B39" s="2296"/>
      <c r="C39" s="2296"/>
      <c r="D39" s="2296"/>
      <c r="E39" s="2296"/>
      <c r="F39" s="2297"/>
    </row>
    <row r="40" spans="1:6" ht="15">
      <c r="A40" s="2295"/>
      <c r="B40" s="2296"/>
      <c r="C40" s="2296"/>
      <c r="D40" s="2296"/>
      <c r="E40" s="2296"/>
      <c r="F40" s="2297"/>
    </row>
    <row r="41" spans="1:6" ht="15">
      <c r="A41" s="1741">
        <f>+'1298'!A46:S46+1</f>
        <v>44</v>
      </c>
      <c r="B41" s="1742"/>
      <c r="C41" s="1742"/>
      <c r="D41" s="1742"/>
      <c r="E41" s="1742"/>
      <c r="F41" s="1743"/>
    </row>
    <row r="42" spans="1:6" ht="15">
      <c r="A42" s="1060"/>
      <c r="B42" s="1060"/>
      <c r="C42" s="1060"/>
      <c r="D42" s="1060"/>
      <c r="E42" s="1060"/>
      <c r="F42" s="1060"/>
    </row>
  </sheetData>
  <sheetProtection algorithmName="SHA-512" hashValue="rchVdT132EJl3L5kwzz4EVBiRcokDIT3M3o3k5lPCNDQ4nQM8gqB6e2Uqv+OjJxFMJjfM6K0VZ1/tP8+kUlXlg==" saltValue="2QfloUGHabe0q8JmJqF74w==" spinCount="100000" sheet="1" objects="1" scenarios="1"/>
  <mergeCells count="16">
    <mergeCell ref="A41:F41"/>
    <mergeCell ref="A31:F38"/>
    <mergeCell ref="B30:D30"/>
    <mergeCell ref="A39:F40"/>
    <mergeCell ref="A1:D1"/>
    <mergeCell ref="A2:F2"/>
    <mergeCell ref="A3:F3"/>
    <mergeCell ref="A8:B9"/>
    <mergeCell ref="C8:C9"/>
    <mergeCell ref="A4:F4"/>
    <mergeCell ref="A5:F5"/>
    <mergeCell ref="A6:F6"/>
    <mergeCell ref="E8:E9"/>
    <mergeCell ref="F8:F9"/>
    <mergeCell ref="A7:F7"/>
    <mergeCell ref="D8:D9"/>
  </mergeCells>
  <conditionalFormatting sqref="A4">
    <cfRule type="expression" priority="2" dxfId="132">
      <formula>'\Coopératives\[Formulaire COOP_ 2015_VF_1.1.1.xlsx]Feuil1'!#REF!=0</formula>
    </cfRule>
  </conditionalFormatting>
  <conditionalFormatting sqref="A6">
    <cfRule type="expression" priority="1" dxfId="132">
      <formula>'\Coopératives\[Formulaire COOP_ 2015_VF_1.1.1.xlsx]Feuil1'!#REF!=0</formula>
    </cfRule>
  </conditionalFormatting>
  <dataValidations count="1">
    <dataValidation type="decimal" allowBlank="1" showInputMessage="1" showErrorMessage="1" error="La valeur ne doit pas dépasser 100%_x000a__x000a_The value should not exceed 100%" sqref="C11:C29">
      <formula1>0</formula1>
      <formula2>1</formula2>
    </dataValidation>
  </dataValidations>
  <hyperlinks>
    <hyperlink ref="E30" location="_P100140001" tooltip="Bilan - ligne 1400 \ Balance Sheet - Line 1400" display="_100_1400_01"/>
    <hyperlink ref="F30" location="_P100149501" tooltip="Bilan - ligne 1495 \ Balance Sheet - Line 1495" display="_100_1495_01"/>
  </hyperlinks>
  <printOptions horizontalCentered="1"/>
  <pageMargins left="0.393700787401575" right="0.393700787401575" top="0.590551181102362" bottom="0.590551181102362" header="0.31496062992126" footer="0.31496062992126"/>
  <pageSetup orientation="portrait" scale="71" r:id="rId2"/>
  <colBreaks count="1" manualBreakCount="1">
    <brk id="6" max="1048575" man="1"/>
  </colBreaks>
  <ignoredErrors>
    <ignoredError sqref="A11:A19 C10:F10" numberStoredAsText="1"/>
  </ignoredErrors>
  <drawing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euil39">
    <tabColor theme="2" tint="-0.0999400019645691"/>
  </sheetPr>
  <dimension ref="A1:R41"/>
  <sheetViews>
    <sheetView zoomScale="90" zoomScaleNormal="90" workbookViewId="0" topLeftCell="A1">
      <selection pane="topLeft" activeCell="K22" sqref="K22"/>
    </sheetView>
  </sheetViews>
  <sheetFormatPr defaultColWidth="0" defaultRowHeight="15" outlineLevelCol="1"/>
  <cols>
    <col min="1" max="2" width="6" style="915" customWidth="1"/>
    <col min="3" max="3" width="21.2857142857143" style="915" customWidth="1"/>
    <col min="4" max="4" width="7.85714285714286" style="73" customWidth="1"/>
    <col min="5" max="5" width="9.71428571428571" style="915" customWidth="1"/>
    <col min="6" max="6" width="6.71428571428571" style="915" customWidth="1"/>
    <col min="7" max="8" width="11.2857142857143" style="915" customWidth="1"/>
    <col min="9" max="9" width="12.2857142857143" style="1595" customWidth="1"/>
    <col min="10" max="10" width="13.7142857142857" style="915" customWidth="1"/>
    <col min="11" max="11" width="14.5714285714286" style="915" customWidth="1"/>
    <col min="12" max="12" width="13.2857142857143" style="915" customWidth="1"/>
    <col min="13" max="13" width="12.1428571428571" style="915" customWidth="1"/>
    <col min="14" max="14" width="13.2857142857143" style="915" customWidth="1"/>
    <col min="15" max="15" width="6.71428571428571" style="73" customWidth="1"/>
    <col min="16" max="16" width="1.42857142857143" style="915" customWidth="1"/>
    <col min="17" max="17" width="43.4285714285714" style="915" hidden="1" customWidth="1" outlineLevel="1"/>
    <col min="18" max="18" width="48.1428571428571" style="915" hidden="1" customWidth="1" outlineLevel="1"/>
    <col min="19" max="19" width="0" style="915" hidden="1" customWidth="1" collapsed="1"/>
    <col min="20" max="16384" width="11.4285714285714" style="915" hidden="1"/>
  </cols>
  <sheetData>
    <row r="1" spans="1:15" ht="24" customHeight="1">
      <c r="A1" s="1795" t="str">
        <f>Identification!A14</f>
        <v>SOCIÉTÉ À CHARTE QUÉBÉCOISE</v>
      </c>
      <c r="B1" s="1796"/>
      <c r="C1" s="1796"/>
      <c r="D1" s="1796"/>
      <c r="E1" s="1796"/>
      <c r="F1" s="1796"/>
      <c r="G1" s="1796"/>
      <c r="H1" s="1796"/>
      <c r="I1" s="1796"/>
      <c r="J1" s="1796"/>
      <c r="K1" s="1796"/>
      <c r="L1" s="1796"/>
      <c r="M1" s="937"/>
      <c r="N1" s="217"/>
      <c r="O1" s="218" t="str">
        <f>Identification!A15</f>
        <v>ÉTAT ANNUEL</v>
      </c>
    </row>
    <row r="2" spans="1:15" ht="15">
      <c r="A2" s="2146" t="str">
        <f>IF(Langue=0,"ANNEXE "&amp;'T des M - T of C'!A37,"SCHEDULE "&amp;'T des M - T of C'!A37)</f>
        <v>ANNEXE 1410</v>
      </c>
      <c r="B2" s="2147"/>
      <c r="C2" s="2147"/>
      <c r="D2" s="2147"/>
      <c r="E2" s="2147"/>
      <c r="F2" s="2147"/>
      <c r="G2" s="2147"/>
      <c r="H2" s="2147"/>
      <c r="I2" s="2147"/>
      <c r="J2" s="2147"/>
      <c r="K2" s="2147"/>
      <c r="L2" s="2147"/>
      <c r="M2" s="2147"/>
      <c r="N2" s="2147"/>
      <c r="O2" s="2148"/>
    </row>
    <row r="3" spans="1:15" ht="22.5" customHeight="1">
      <c r="A3" s="1901">
        <f>'300'!$A$3</f>
        <v>0</v>
      </c>
      <c r="B3" s="1902"/>
      <c r="C3" s="1902"/>
      <c r="D3" s="1902"/>
      <c r="E3" s="1902"/>
      <c r="F3" s="1902"/>
      <c r="G3" s="1902"/>
      <c r="H3" s="1902"/>
      <c r="I3" s="1902"/>
      <c r="J3" s="1902"/>
      <c r="K3" s="1902"/>
      <c r="L3" s="1902"/>
      <c r="M3" s="1902"/>
      <c r="N3" s="1902"/>
      <c r="O3" s="1903"/>
    </row>
    <row r="4" spans="1:15" ht="22.5" customHeight="1">
      <c r="A4" s="1764" t="str">
        <f>UPPER('T des M - T of C'!B37)</f>
        <v>PRÊTS ET AVANCES AUX FILIALES</v>
      </c>
      <c r="B4" s="1765"/>
      <c r="C4" s="1765"/>
      <c r="D4" s="1765"/>
      <c r="E4" s="1765"/>
      <c r="F4" s="1765"/>
      <c r="G4" s="1765"/>
      <c r="H4" s="1765"/>
      <c r="I4" s="1765"/>
      <c r="J4" s="1765"/>
      <c r="K4" s="1765"/>
      <c r="L4" s="1765"/>
      <c r="M4" s="1765"/>
      <c r="N4" s="1765"/>
      <c r="O4" s="1766"/>
    </row>
    <row r="5" spans="1:15" ht="22.5" customHeight="1">
      <c r="A5" s="2188" t="str">
        <f>IF(Langue=0,"au "&amp;Identification!J19,"As at "&amp;Identification!J19)</f>
        <v>au </v>
      </c>
      <c r="B5" s="2189"/>
      <c r="C5" s="2189"/>
      <c r="D5" s="2189"/>
      <c r="E5" s="2189"/>
      <c r="F5" s="2189"/>
      <c r="G5" s="2189"/>
      <c r="H5" s="2189"/>
      <c r="I5" s="2189"/>
      <c r="J5" s="2189"/>
      <c r="K5" s="2189"/>
      <c r="L5" s="2189"/>
      <c r="M5" s="2189"/>
      <c r="N5" s="2189"/>
      <c r="O5" s="2190"/>
    </row>
    <row r="6" spans="1:18" ht="15" customHeight="1">
      <c r="A6" s="2124" t="str">
        <f>IF(Langue=0,Q6,R6)</f>
        <v>(000$)</v>
      </c>
      <c r="B6" s="2125"/>
      <c r="C6" s="2125"/>
      <c r="D6" s="2125"/>
      <c r="E6" s="2125"/>
      <c r="F6" s="2125"/>
      <c r="G6" s="2125"/>
      <c r="H6" s="2125"/>
      <c r="I6" s="2125"/>
      <c r="J6" s="2125"/>
      <c r="K6" s="2125"/>
      <c r="L6" s="2125"/>
      <c r="M6" s="2125"/>
      <c r="N6" s="2125"/>
      <c r="O6" s="2126"/>
      <c r="Q6" s="102" t="s">
        <v>325</v>
      </c>
      <c r="R6" s="244" t="s">
        <v>970</v>
      </c>
    </row>
    <row r="7" spans="1:18" ht="11.25" customHeight="1">
      <c r="A7" s="2185"/>
      <c r="B7" s="2186"/>
      <c r="C7" s="2186"/>
      <c r="D7" s="2186"/>
      <c r="E7" s="2186"/>
      <c r="F7" s="2186"/>
      <c r="G7" s="2186"/>
      <c r="H7" s="2186"/>
      <c r="I7" s="2186"/>
      <c r="J7" s="2186"/>
      <c r="K7" s="2186"/>
      <c r="L7" s="2186"/>
      <c r="M7" s="2186"/>
      <c r="N7" s="2186"/>
      <c r="O7" s="2187"/>
      <c r="R7" s="143"/>
    </row>
    <row r="8" spans="1:18" ht="15" customHeight="1">
      <c r="A8" s="1904" t="str">
        <f>IF(Langue=0,Q8,R8)</f>
        <v>TYPE DE PRÊT</v>
      </c>
      <c r="B8" s="1906"/>
      <c r="C8" s="2169" t="str">
        <f>IF(Langue=0,Q9,R9)</f>
        <v xml:space="preserve"> Nom de la filiale</v>
      </c>
      <c r="D8" s="2169" t="str">
        <f>IF(Langue=0,Q10,R10)</f>
        <v>Année du prêt</v>
      </c>
      <c r="E8" s="2169" t="str">
        <f>IF(Langue=0,Q11,R11)</f>
        <v>Taux
(%)</v>
      </c>
      <c r="F8" s="2169" t="str">
        <f>IF(Langue=0,Q12,R12)</f>
        <v>Terme (mois)</v>
      </c>
      <c r="G8" s="2169" t="str">
        <f>IF(Langue=0,Q13,R13)</f>
        <v>Prêt original</v>
      </c>
      <c r="H8" s="2169" t="str">
        <f>IF(Langue=0,Q14,R14)</f>
        <v>Solde du prêt</v>
      </c>
      <c r="I8" s="2220" t="str">
        <f>IF(Langue=0,Q15,R15)</f>
        <v>Provisions pour pertes de crédit</v>
      </c>
      <c r="J8" s="2169" t="str">
        <f>IF(Langue=0,Q16,R16)</f>
        <v>Charges prioritaires</v>
      </c>
      <c r="K8" s="2169" t="str">
        <f>IF(Langue=0,Q17,R17)</f>
        <v>Cautionnement</v>
      </c>
      <c r="L8" s="2253" t="str">
        <f>IF(Langue=0,Q18,R18)</f>
        <v>Garantie</v>
      </c>
      <c r="M8" s="2254"/>
      <c r="N8" s="2254"/>
      <c r="O8" s="2255"/>
      <c r="Q8" s="936" t="s">
        <v>469</v>
      </c>
      <c r="R8" s="160" t="s">
        <v>1260</v>
      </c>
    </row>
    <row r="9" spans="1:18" ht="15" customHeight="1">
      <c r="A9" s="2178"/>
      <c r="B9" s="2341"/>
      <c r="C9" s="2170"/>
      <c r="D9" s="2170"/>
      <c r="E9" s="2170"/>
      <c r="F9" s="2170"/>
      <c r="G9" s="2170"/>
      <c r="H9" s="2170"/>
      <c r="I9" s="2221"/>
      <c r="J9" s="2170"/>
      <c r="K9" s="2170"/>
      <c r="L9" s="2343" t="str">
        <f>IF(Langue=0,Q19,R19)</f>
        <v>Ville 
et 
province</v>
      </c>
      <c r="M9" s="2343" t="str">
        <f>IF(Langue=0,Q20,R20)</f>
        <v>Catégorie</v>
      </c>
      <c r="N9" s="2343" t="str">
        <f>IF(Langue=0,Q21,R21)</f>
        <v>Évaluation *</v>
      </c>
      <c r="O9" s="2343" t="str">
        <f>IF(Langue=0,Q22,R22)</f>
        <v>Année</v>
      </c>
      <c r="Q9" s="914" t="s">
        <v>217</v>
      </c>
      <c r="R9" s="384" t="s">
        <v>1424</v>
      </c>
    </row>
    <row r="10" spans="1:18" ht="40.5" customHeight="1">
      <c r="A10" s="2178"/>
      <c r="B10" s="2341"/>
      <c r="C10" s="2170"/>
      <c r="D10" s="2170"/>
      <c r="E10" s="2170"/>
      <c r="F10" s="2170"/>
      <c r="G10" s="2170"/>
      <c r="H10" s="2170"/>
      <c r="I10" s="2221"/>
      <c r="J10" s="2170"/>
      <c r="K10" s="2170"/>
      <c r="L10" s="2507"/>
      <c r="M10" s="2507"/>
      <c r="N10" s="2507"/>
      <c r="O10" s="2507"/>
      <c r="Q10" s="914" t="s">
        <v>210</v>
      </c>
      <c r="R10" s="384" t="s">
        <v>1410</v>
      </c>
    </row>
    <row r="11" spans="1:18" ht="15" customHeight="1">
      <c r="A11" s="200"/>
      <c r="B11" s="448" t="s">
        <v>377</v>
      </c>
      <c r="C11" s="522" t="s">
        <v>376</v>
      </c>
      <c r="D11" s="522" t="s">
        <v>394</v>
      </c>
      <c r="E11" s="522" t="s">
        <v>395</v>
      </c>
      <c r="F11" s="601" t="s">
        <v>380</v>
      </c>
      <c r="G11" s="601" t="s">
        <v>381</v>
      </c>
      <c r="H11" s="601" t="s">
        <v>382</v>
      </c>
      <c r="I11" s="1076" t="s">
        <v>171</v>
      </c>
      <c r="J11" s="601" t="s">
        <v>383</v>
      </c>
      <c r="K11" s="601" t="s">
        <v>384</v>
      </c>
      <c r="L11" s="601" t="s">
        <v>164</v>
      </c>
      <c r="M11" s="601" t="s">
        <v>145</v>
      </c>
      <c r="N11" s="601" t="s">
        <v>149</v>
      </c>
      <c r="O11" s="601" t="s">
        <v>150</v>
      </c>
      <c r="Q11" s="932" t="s">
        <v>1631</v>
      </c>
      <c r="R11" s="695" t="s">
        <v>1630</v>
      </c>
    </row>
    <row r="12" spans="1:18" s="953" customFormat="1" ht="15" customHeight="1">
      <c r="A12" s="445" t="s">
        <v>385</v>
      </c>
      <c r="B12" s="1241"/>
      <c r="C12" s="1242"/>
      <c r="D12" s="1241"/>
      <c r="E12" s="1243"/>
      <c r="F12" s="1242"/>
      <c r="G12" s="1194"/>
      <c r="H12" s="1191"/>
      <c r="I12" s="1191"/>
      <c r="J12" s="1191"/>
      <c r="K12" s="1191"/>
      <c r="L12" s="1242"/>
      <c r="M12" s="1242"/>
      <c r="N12" s="1194"/>
      <c r="O12" s="1253"/>
      <c r="Q12" s="914" t="s">
        <v>2370</v>
      </c>
      <c r="R12" s="384" t="s">
        <v>2371</v>
      </c>
    </row>
    <row r="13" spans="1:18" s="953" customFormat="1" ht="15" customHeight="1">
      <c r="A13" s="445" t="s">
        <v>194</v>
      </c>
      <c r="B13" s="1241"/>
      <c r="C13" s="1242"/>
      <c r="D13" s="1241"/>
      <c r="E13" s="1243"/>
      <c r="F13" s="1242"/>
      <c r="G13" s="1194"/>
      <c r="H13" s="1191"/>
      <c r="I13" s="1191"/>
      <c r="J13" s="1191"/>
      <c r="K13" s="1191"/>
      <c r="L13" s="1242"/>
      <c r="M13" s="1242"/>
      <c r="N13" s="1194"/>
      <c r="O13" s="1253"/>
      <c r="Q13" s="914" t="s">
        <v>212</v>
      </c>
      <c r="R13" s="384" t="s">
        <v>1412</v>
      </c>
    </row>
    <row r="14" spans="1:18" s="953" customFormat="1" ht="15" customHeight="1">
      <c r="A14" s="445" t="s">
        <v>195</v>
      </c>
      <c r="B14" s="1241"/>
      <c r="C14" s="1242"/>
      <c r="D14" s="1241"/>
      <c r="E14" s="1243"/>
      <c r="F14" s="1242"/>
      <c r="G14" s="1194"/>
      <c r="H14" s="1191"/>
      <c r="I14" s="1191"/>
      <c r="J14" s="1191"/>
      <c r="K14" s="1191"/>
      <c r="L14" s="1242"/>
      <c r="M14" s="1242"/>
      <c r="N14" s="1194"/>
      <c r="O14" s="1253"/>
      <c r="Q14" s="914" t="s">
        <v>214</v>
      </c>
      <c r="R14" s="384" t="s">
        <v>1413</v>
      </c>
    </row>
    <row r="15" spans="1:18" s="953" customFormat="1" ht="15" customHeight="1">
      <c r="A15" s="445" t="s">
        <v>200</v>
      </c>
      <c r="B15" s="1241"/>
      <c r="C15" s="1242"/>
      <c r="D15" s="1241"/>
      <c r="E15" s="1243"/>
      <c r="F15" s="1242"/>
      <c r="G15" s="1194"/>
      <c r="H15" s="1191"/>
      <c r="I15" s="1191"/>
      <c r="J15" s="1191"/>
      <c r="K15" s="1191"/>
      <c r="L15" s="1242"/>
      <c r="M15" s="1242"/>
      <c r="N15" s="1194"/>
      <c r="O15" s="1253"/>
      <c r="Q15" s="953" t="s">
        <v>2475</v>
      </c>
      <c r="R15" s="384" t="s">
        <v>2476</v>
      </c>
    </row>
    <row r="16" spans="1:18" s="953" customFormat="1" ht="15" customHeight="1">
      <c r="A16" s="445" t="s">
        <v>347</v>
      </c>
      <c r="B16" s="1241"/>
      <c r="C16" s="1242"/>
      <c r="D16" s="1241"/>
      <c r="E16" s="1243"/>
      <c r="F16" s="1242"/>
      <c r="G16" s="1194"/>
      <c r="H16" s="1191"/>
      <c r="I16" s="1191"/>
      <c r="J16" s="1191"/>
      <c r="K16" s="1191"/>
      <c r="L16" s="1242"/>
      <c r="M16" s="1242"/>
      <c r="N16" s="1194"/>
      <c r="O16" s="1253"/>
      <c r="Q16" s="914" t="s">
        <v>175</v>
      </c>
      <c r="R16" s="384" t="s">
        <v>1419</v>
      </c>
    </row>
    <row r="17" spans="1:18" s="953" customFormat="1" ht="15" customHeight="1">
      <c r="A17" s="445" t="s">
        <v>181</v>
      </c>
      <c r="B17" s="1241"/>
      <c r="C17" s="1242"/>
      <c r="D17" s="1241"/>
      <c r="E17" s="1243"/>
      <c r="F17" s="1242"/>
      <c r="G17" s="1194"/>
      <c r="H17" s="1191"/>
      <c r="I17" s="1191"/>
      <c r="J17" s="1191"/>
      <c r="K17" s="1191"/>
      <c r="L17" s="1242"/>
      <c r="M17" s="1242"/>
      <c r="N17" s="1194"/>
      <c r="O17" s="1253"/>
      <c r="Q17" s="914" t="s">
        <v>218</v>
      </c>
      <c r="R17" s="384" t="s">
        <v>1425</v>
      </c>
    </row>
    <row r="18" spans="1:18" s="953" customFormat="1" ht="15" customHeight="1">
      <c r="A18" s="445" t="s">
        <v>188</v>
      </c>
      <c r="B18" s="1241"/>
      <c r="C18" s="1242"/>
      <c r="D18" s="1241"/>
      <c r="E18" s="1243"/>
      <c r="F18" s="1242"/>
      <c r="G18" s="1194"/>
      <c r="H18" s="1191"/>
      <c r="I18" s="1191"/>
      <c r="J18" s="1191"/>
      <c r="K18" s="1191"/>
      <c r="L18" s="1242"/>
      <c r="M18" s="1242"/>
      <c r="N18" s="1194"/>
      <c r="O18" s="1253"/>
      <c r="Q18" s="914" t="s">
        <v>99</v>
      </c>
      <c r="R18" s="384" t="s">
        <v>1264</v>
      </c>
    </row>
    <row r="19" spans="1:18" s="953" customFormat="1" ht="15" customHeight="1">
      <c r="A19" s="445" t="s">
        <v>191</v>
      </c>
      <c r="B19" s="1241"/>
      <c r="C19" s="1242"/>
      <c r="D19" s="1241"/>
      <c r="E19" s="1243"/>
      <c r="F19" s="1242"/>
      <c r="G19" s="1194"/>
      <c r="H19" s="1191"/>
      <c r="I19" s="1191"/>
      <c r="J19" s="1191"/>
      <c r="K19" s="1191"/>
      <c r="L19" s="1242"/>
      <c r="M19" s="1242"/>
      <c r="N19" s="1194"/>
      <c r="O19" s="1253"/>
      <c r="Q19" s="914" t="s">
        <v>327</v>
      </c>
      <c r="R19" s="384" t="s">
        <v>1415</v>
      </c>
    </row>
    <row r="20" spans="1:18" s="953" customFormat="1" ht="15" customHeight="1">
      <c r="A20" s="445" t="s">
        <v>396</v>
      </c>
      <c r="B20" s="1241"/>
      <c r="C20" s="1242"/>
      <c r="D20" s="1241"/>
      <c r="E20" s="1243"/>
      <c r="F20" s="1242"/>
      <c r="G20" s="1194"/>
      <c r="H20" s="1191"/>
      <c r="I20" s="1191"/>
      <c r="J20" s="1191"/>
      <c r="K20" s="1191"/>
      <c r="L20" s="1242"/>
      <c r="M20" s="1242"/>
      <c r="N20" s="1194"/>
      <c r="O20" s="1253"/>
      <c r="Q20" s="914" t="s">
        <v>82</v>
      </c>
      <c r="R20" s="384" t="s">
        <v>1261</v>
      </c>
    </row>
    <row r="21" spans="1:18" s="953" customFormat="1" ht="15" customHeight="1">
      <c r="A21" s="499">
        <v>100</v>
      </c>
      <c r="B21" s="1241"/>
      <c r="C21" s="1242"/>
      <c r="D21" s="1241"/>
      <c r="E21" s="1243"/>
      <c r="F21" s="1242"/>
      <c r="G21" s="1194"/>
      <c r="H21" s="1191"/>
      <c r="I21" s="1191"/>
      <c r="J21" s="1191"/>
      <c r="K21" s="1191"/>
      <c r="L21" s="1242"/>
      <c r="M21" s="1242"/>
      <c r="N21" s="1194"/>
      <c r="O21" s="1253"/>
      <c r="Q21" s="932" t="s">
        <v>1694</v>
      </c>
      <c r="R21" s="695" t="s">
        <v>1693</v>
      </c>
    </row>
    <row r="22" spans="1:18" s="953" customFormat="1" ht="15" customHeight="1">
      <c r="A22" s="511">
        <v>110</v>
      </c>
      <c r="B22" s="1241"/>
      <c r="C22" s="1242"/>
      <c r="D22" s="1241"/>
      <c r="E22" s="1243"/>
      <c r="F22" s="1242"/>
      <c r="G22" s="1194"/>
      <c r="H22" s="1191"/>
      <c r="I22" s="1191"/>
      <c r="J22" s="1191"/>
      <c r="K22" s="1191"/>
      <c r="L22" s="1242"/>
      <c r="M22" s="1242"/>
      <c r="N22" s="1194"/>
      <c r="O22" s="1253"/>
      <c r="Q22" s="1005" t="s">
        <v>174</v>
      </c>
      <c r="R22" s="625" t="s">
        <v>1263</v>
      </c>
    </row>
    <row r="23" spans="1:18" s="953" customFormat="1" ht="15" customHeight="1">
      <c r="A23" s="511">
        <v>120</v>
      </c>
      <c r="B23" s="1241"/>
      <c r="C23" s="1242"/>
      <c r="D23" s="1241"/>
      <c r="E23" s="1243"/>
      <c r="F23" s="1242"/>
      <c r="G23" s="1194"/>
      <c r="H23" s="1191"/>
      <c r="I23" s="1191"/>
      <c r="J23" s="1191"/>
      <c r="K23" s="1191"/>
      <c r="L23" s="1242"/>
      <c r="M23" s="1242"/>
      <c r="N23" s="1194"/>
      <c r="O23" s="1253"/>
      <c r="R23" s="106"/>
    </row>
    <row r="24" spans="1:18" s="953" customFormat="1" ht="15" customHeight="1">
      <c r="A24" s="511">
        <v>130</v>
      </c>
      <c r="B24" s="1241"/>
      <c r="C24" s="1242"/>
      <c r="D24" s="1241"/>
      <c r="E24" s="1243"/>
      <c r="F24" s="1242"/>
      <c r="G24" s="1194"/>
      <c r="H24" s="1191"/>
      <c r="I24" s="1191"/>
      <c r="J24" s="1191"/>
      <c r="K24" s="1191"/>
      <c r="L24" s="1242"/>
      <c r="M24" s="1242"/>
      <c r="N24" s="1194"/>
      <c r="O24" s="1253"/>
      <c r="Q24" s="953" t="s">
        <v>2369</v>
      </c>
      <c r="R24" s="106" t="s">
        <v>1192</v>
      </c>
    </row>
    <row r="25" spans="1:18" s="953" customFormat="1" ht="15" customHeight="1">
      <c r="A25" s="511">
        <v>140</v>
      </c>
      <c r="B25" s="1241"/>
      <c r="C25" s="1242"/>
      <c r="D25" s="1241"/>
      <c r="E25" s="1243"/>
      <c r="F25" s="1242"/>
      <c r="G25" s="1194"/>
      <c r="H25" s="1191"/>
      <c r="I25" s="1191"/>
      <c r="J25" s="1191"/>
      <c r="K25" s="1191"/>
      <c r="L25" s="1242"/>
      <c r="M25" s="1242"/>
      <c r="N25" s="1194"/>
      <c r="O25" s="1253"/>
      <c r="Q25" s="953" t="s">
        <v>2367</v>
      </c>
      <c r="R25" s="106" t="s">
        <v>2368</v>
      </c>
    </row>
    <row r="26" spans="1:18" s="953" customFormat="1" ht="15" customHeight="1">
      <c r="A26" s="511">
        <v>150</v>
      </c>
      <c r="B26" s="1241"/>
      <c r="C26" s="1242"/>
      <c r="D26" s="1241"/>
      <c r="E26" s="1243"/>
      <c r="F26" s="1242"/>
      <c r="G26" s="1194"/>
      <c r="H26" s="1191"/>
      <c r="I26" s="1191"/>
      <c r="J26" s="1191"/>
      <c r="K26" s="1191"/>
      <c r="L26" s="1242"/>
      <c r="M26" s="1242"/>
      <c r="N26" s="1194"/>
      <c r="O26" s="1253"/>
      <c r="Q26" s="700" t="str">
        <f>IF(Langue=0,Q24,R24)</f>
        <v>Résidentiel</v>
      </c>
      <c r="R26" s="106"/>
    </row>
    <row r="27" spans="1:18" s="953" customFormat="1" ht="15" customHeight="1">
      <c r="A27" s="511">
        <v>160</v>
      </c>
      <c r="B27" s="1241"/>
      <c r="C27" s="1242"/>
      <c r="D27" s="1241"/>
      <c r="E27" s="1243"/>
      <c r="F27" s="1242"/>
      <c r="G27" s="1194"/>
      <c r="H27" s="1191"/>
      <c r="I27" s="1191"/>
      <c r="J27" s="1191"/>
      <c r="K27" s="1191"/>
      <c r="L27" s="1242"/>
      <c r="M27" s="1242"/>
      <c r="N27" s="1194"/>
      <c r="O27" s="1253"/>
      <c r="Q27" s="700" t="str">
        <f>IF(Langue=0,Q25,R25)</f>
        <v>Non résidentiel</v>
      </c>
      <c r="R27" s="106"/>
    </row>
    <row r="28" spans="1:18" s="953" customFormat="1" ht="15" customHeight="1">
      <c r="A28" s="511">
        <v>170</v>
      </c>
      <c r="B28" s="1241"/>
      <c r="C28" s="1242"/>
      <c r="D28" s="1241"/>
      <c r="E28" s="1243"/>
      <c r="F28" s="1242"/>
      <c r="G28" s="1194"/>
      <c r="H28" s="1191"/>
      <c r="I28" s="1191"/>
      <c r="J28" s="1191"/>
      <c r="K28" s="1191"/>
      <c r="L28" s="1242"/>
      <c r="M28" s="1242"/>
      <c r="N28" s="1194"/>
      <c r="O28" s="1253"/>
      <c r="R28" s="106"/>
    </row>
    <row r="29" spans="1:18" s="953" customFormat="1" ht="15" customHeight="1">
      <c r="A29" s="511">
        <v>180</v>
      </c>
      <c r="B29" s="1244"/>
      <c r="C29" s="1245"/>
      <c r="D29" s="1244"/>
      <c r="E29" s="1246"/>
      <c r="F29" s="1245"/>
      <c r="G29" s="1194"/>
      <c r="H29" s="1191"/>
      <c r="I29" s="1191"/>
      <c r="J29" s="1191"/>
      <c r="K29" s="1191"/>
      <c r="L29" s="1245"/>
      <c r="M29" s="1245"/>
      <c r="N29" s="1254"/>
      <c r="O29" s="1255"/>
      <c r="R29" s="106"/>
    </row>
    <row r="30" spans="1:18" s="925" customFormat="1" ht="22.5" customHeight="1">
      <c r="A30" s="282">
        <v>199</v>
      </c>
      <c r="B30" s="2509" t="str">
        <f>IF(Langue=0,Q30,R30)</f>
        <v>TOTAL DES PRÊTS ET AVANCES AUX FILIALES</v>
      </c>
      <c r="C30" s="2509"/>
      <c r="D30" s="2509"/>
      <c r="E30" s="2509"/>
      <c r="F30" s="2510"/>
      <c r="G30" s="1196">
        <f>SUM(G12:G29)</f>
        <v>0</v>
      </c>
      <c r="H30" s="1644">
        <f>SUM(H12:H29)</f>
        <v>0</v>
      </c>
      <c r="I30" s="1456">
        <f>SUM(I12:I29)</f>
        <v>0</v>
      </c>
      <c r="J30" s="480">
        <f>SUM(J12:J29)</f>
        <v>0</v>
      </c>
      <c r="K30" s="114">
        <f>SUM(K12:K29)</f>
        <v>0</v>
      </c>
      <c r="L30" s="638"/>
      <c r="M30" s="638"/>
      <c r="N30" s="648"/>
      <c r="O30" s="649"/>
      <c r="Q30" s="915" t="s">
        <v>847</v>
      </c>
      <c r="R30" s="143" t="s">
        <v>1273</v>
      </c>
    </row>
    <row r="31" spans="1:18" ht="15">
      <c r="A31" s="2511" t="str">
        <f>IF(Langue=0,Q31,R31)</f>
        <v>Type de prêt (01)</v>
      </c>
      <c r="B31" s="2511"/>
      <c r="C31" s="2511"/>
      <c r="D31" s="2511"/>
      <c r="G31" s="996"/>
      <c r="H31" s="479"/>
      <c r="I31" s="479"/>
      <c r="O31" s="412"/>
      <c r="Q31" s="942" t="s">
        <v>493</v>
      </c>
      <c r="R31" s="131" t="s">
        <v>1265</v>
      </c>
    </row>
    <row r="32" spans="1:18" ht="15">
      <c r="A32" s="283">
        <v>1</v>
      </c>
      <c r="B32" s="2499" t="str">
        <f t="shared" si="0" ref="B32:B38">IF(Langue=0,Q32,R32)</f>
        <v>Hypothécaire</v>
      </c>
      <c r="C32" s="2499"/>
      <c r="D32" s="2499"/>
      <c r="O32" s="412"/>
      <c r="Q32" s="925" t="s">
        <v>473</v>
      </c>
      <c r="R32" s="104" t="s">
        <v>1266</v>
      </c>
    </row>
    <row r="33" spans="1:18" ht="15">
      <c r="A33" s="284">
        <v>2</v>
      </c>
      <c r="B33" s="2499" t="str">
        <f t="shared" si="0"/>
        <v>Commercial</v>
      </c>
      <c r="C33" s="2499"/>
      <c r="D33" s="2499"/>
      <c r="J33" s="1428"/>
      <c r="K33" s="1428"/>
      <c r="L33" s="1428"/>
      <c r="M33" s="1428"/>
      <c r="O33" s="412"/>
      <c r="Q33" s="925" t="s">
        <v>474</v>
      </c>
      <c r="R33" s="104" t="s">
        <v>474</v>
      </c>
    </row>
    <row r="34" spans="1:18" ht="15">
      <c r="A34" s="285">
        <v>3</v>
      </c>
      <c r="B34" s="2499" t="str">
        <f t="shared" si="0"/>
        <v>Crédit-bail</v>
      </c>
      <c r="C34" s="2499"/>
      <c r="D34" s="2499"/>
      <c r="J34" s="1428"/>
      <c r="K34" s="1428"/>
      <c r="L34" s="1428"/>
      <c r="M34" s="1428"/>
      <c r="O34" s="412"/>
      <c r="Q34" s="925" t="s">
        <v>86</v>
      </c>
      <c r="R34" s="104" t="s">
        <v>1079</v>
      </c>
    </row>
    <row r="35" spans="1:18" ht="15">
      <c r="A35" s="285">
        <v>4</v>
      </c>
      <c r="B35" s="2499" t="str">
        <f t="shared" si="0"/>
        <v>Consommation</v>
      </c>
      <c r="C35" s="2499"/>
      <c r="D35" s="2499"/>
      <c r="J35" s="1428"/>
      <c r="K35" s="1428"/>
      <c r="L35" s="1428"/>
      <c r="M35" s="1428"/>
      <c r="O35" s="412"/>
      <c r="Q35" s="925" t="s">
        <v>52</v>
      </c>
      <c r="R35" s="104" t="s">
        <v>973</v>
      </c>
    </row>
    <row r="36" spans="1:18" ht="15">
      <c r="A36" s="283">
        <v>5</v>
      </c>
      <c r="B36" s="2499" t="str">
        <f t="shared" si="0"/>
        <v>Nantissement</v>
      </c>
      <c r="C36" s="2499"/>
      <c r="D36" s="2499"/>
      <c r="E36" s="1060"/>
      <c r="F36" s="1060"/>
      <c r="G36" s="1060"/>
      <c r="H36" s="1060"/>
      <c r="I36" s="1614"/>
      <c r="J36" s="1428"/>
      <c r="K36" s="1428"/>
      <c r="L36" s="1428"/>
      <c r="M36" s="1428"/>
      <c r="N36" s="1060"/>
      <c r="O36" s="409"/>
      <c r="Q36" s="925" t="s">
        <v>475</v>
      </c>
      <c r="R36" s="104" t="s">
        <v>1079</v>
      </c>
    </row>
    <row r="37" spans="1:18" ht="15">
      <c r="A37" s="283">
        <v>6</v>
      </c>
      <c r="B37" s="2499" t="str">
        <f t="shared" si="0"/>
        <v>Institutionnel</v>
      </c>
      <c r="C37" s="2499"/>
      <c r="D37" s="2499"/>
      <c r="O37" s="412"/>
      <c r="Q37" s="925" t="s">
        <v>476</v>
      </c>
      <c r="R37" s="104" t="s">
        <v>1267</v>
      </c>
    </row>
    <row r="38" spans="1:18" ht="15">
      <c r="A38" s="283">
        <v>7</v>
      </c>
      <c r="B38" s="2499" t="str">
        <f t="shared" si="0"/>
        <v>Dette subordonnée</v>
      </c>
      <c r="C38" s="2499"/>
      <c r="D38" s="2499"/>
      <c r="O38" s="412"/>
      <c r="Q38" s="925" t="s">
        <v>483</v>
      </c>
      <c r="R38" s="104" t="s">
        <v>1274</v>
      </c>
    </row>
    <row r="39" spans="1:18" ht="15">
      <c r="A39" s="2508" t="str">
        <f>IF(Langue=0,Q39,R39)</f>
        <v>* Inscrire l'évaluation la plus récente (interne ou externe).</v>
      </c>
      <c r="B39" s="1695"/>
      <c r="C39" s="1695"/>
      <c r="D39" s="1695"/>
      <c r="E39" s="1695"/>
      <c r="F39" s="1695"/>
      <c r="G39" s="1695"/>
      <c r="H39" s="1695"/>
      <c r="I39" s="1695"/>
      <c r="J39" s="1695"/>
      <c r="K39" s="1695"/>
      <c r="L39" s="1695"/>
      <c r="M39" s="1695"/>
      <c r="N39" s="1695"/>
      <c r="O39" s="1696"/>
      <c r="Q39" s="1709" t="s">
        <v>1695</v>
      </c>
      <c r="R39" s="2136" t="s">
        <v>1696</v>
      </c>
    </row>
    <row r="40" spans="1:18" ht="15">
      <c r="A40" s="1694"/>
      <c r="B40" s="1695"/>
      <c r="C40" s="1695"/>
      <c r="D40" s="1695"/>
      <c r="E40" s="1695"/>
      <c r="F40" s="1695"/>
      <c r="G40" s="1695"/>
      <c r="H40" s="1695"/>
      <c r="I40" s="1695"/>
      <c r="J40" s="1695"/>
      <c r="K40" s="1695"/>
      <c r="L40" s="1695"/>
      <c r="M40" s="1695"/>
      <c r="N40" s="1695"/>
      <c r="O40" s="1696"/>
      <c r="Q40" s="1709"/>
      <c r="R40" s="2136"/>
    </row>
    <row r="41" spans="1:15" ht="15">
      <c r="A41" s="1741">
        <f>+'1400'!A41:F41+1</f>
        <v>45</v>
      </c>
      <c r="B41" s="1742"/>
      <c r="C41" s="1742"/>
      <c r="D41" s="1742"/>
      <c r="E41" s="1742"/>
      <c r="F41" s="1742"/>
      <c r="G41" s="1742"/>
      <c r="H41" s="1742"/>
      <c r="I41" s="1742"/>
      <c r="J41" s="1742"/>
      <c r="K41" s="1742"/>
      <c r="L41" s="1742"/>
      <c r="M41" s="1742"/>
      <c r="N41" s="1742"/>
      <c r="O41" s="1743"/>
    </row>
  </sheetData>
  <sheetProtection algorithmName="SHA-512" hashValue="aH3gtebx9WkrY+djUANhg9mJHe24rL9gh4nfkOD3lzC+m7zMpXsbcL5BOkW/DGB8eLIeiajBVFrg5qLLrnb61Q==" saltValue="/DhkNFrMT/prwR32i0qrPw==" spinCount="100000" sheet="1" objects="1" scenarios="1"/>
  <mergeCells count="36">
    <mergeCell ref="F8:F10"/>
    <mergeCell ref="B30:F30"/>
    <mergeCell ref="A31:D31"/>
    <mergeCell ref="B32:D32"/>
    <mergeCell ref="B33:D33"/>
    <mergeCell ref="Q39:Q40"/>
    <mergeCell ref="R39:R40"/>
    <mergeCell ref="A41:O41"/>
    <mergeCell ref="B34:D34"/>
    <mergeCell ref="B35:D35"/>
    <mergeCell ref="B36:D36"/>
    <mergeCell ref="B37:D37"/>
    <mergeCell ref="B38:D38"/>
    <mergeCell ref="A39:O39"/>
    <mergeCell ref="A40:O40"/>
    <mergeCell ref="A2:O2"/>
    <mergeCell ref="A3:O3"/>
    <mergeCell ref="A6:O6"/>
    <mergeCell ref="A7:O7"/>
    <mergeCell ref="A1:L1"/>
    <mergeCell ref="G8:G10"/>
    <mergeCell ref="H8:H10"/>
    <mergeCell ref="L8:O8"/>
    <mergeCell ref="A4:O4"/>
    <mergeCell ref="A5:O5"/>
    <mergeCell ref="O9:O10"/>
    <mergeCell ref="J8:J10"/>
    <mergeCell ref="K8:K10"/>
    <mergeCell ref="L9:L10"/>
    <mergeCell ref="M9:M10"/>
    <mergeCell ref="N9:N10"/>
    <mergeCell ref="A8:B10"/>
    <mergeCell ref="C8:C10"/>
    <mergeCell ref="D8:D10"/>
    <mergeCell ref="E8:E10"/>
    <mergeCell ref="I8:I10"/>
  </mergeCells>
  <conditionalFormatting sqref="A4">
    <cfRule type="expression" priority="2" dxfId="132">
      <formula>'\Coopératives\[Formulaire COOP_ 2015_VF_1.1.1.xlsx]Feuil1'!#REF!=0</formula>
    </cfRule>
  </conditionalFormatting>
  <conditionalFormatting sqref="A6">
    <cfRule type="expression" priority="1" dxfId="132">
      <formula>'\Coopératives\[Formulaire COOP_ 2015_VF_1.1.1.xlsx]Feuil1'!#REF!=0</formula>
    </cfRule>
  </conditionalFormatting>
  <dataValidations count="2">
    <dataValidation type="whole" allowBlank="1" showInputMessage="1" showErrorMessage="1" error="Saisir le type de prêt selon le tableau ci-dessous (valeur de 1 à 7)_x000a__x000a_The type of loan is a value between 1 and 7" sqref="B12:B29">
      <formula1>1</formula1>
      <formula2>7</formula2>
    </dataValidation>
    <dataValidation type="list" allowBlank="1" showInputMessage="1" showErrorMessage="1" sqref="M12:M29">
      <formula1>$Q$26:$Q$27</formula1>
    </dataValidation>
  </dataValidations>
  <hyperlinks>
    <hyperlink ref="H30" location="_P100141001" tooltip="Bilan - Ligne 1410 \ Balance Sheet - Line 1410" display="_P100141001"/>
    <hyperlink ref="I30" location="_P100149501" tooltip="Bilan - Ligne 1495 \ Balance Sheet - Line 1495" display="_P100149501"/>
  </hyperlinks>
  <printOptions horizontalCentered="1"/>
  <pageMargins left="0.6" right="0" top="0.590551181102362" bottom="0.590551181102362" header="0.31496062992126" footer="0.31496062992126"/>
  <pageSetup orientation="landscape" scale="76" r:id="rId2"/>
  <colBreaks count="1" manualBreakCount="1">
    <brk id="15" max="1048575" man="1"/>
  </colBreaks>
  <ignoredErrors>
    <ignoredError sqref="A12:A20 J11:O11 C11:H11" numberStoredAsText="1"/>
  </ignoredErrors>
  <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Feuil40">
    <tabColor theme="6" tint="0.399980008602142"/>
  </sheetPr>
  <dimension ref="A1:O46"/>
  <sheetViews>
    <sheetView zoomScale="90" zoomScaleNormal="90" workbookViewId="0" topLeftCell="A1">
      <selection pane="topLeft" activeCell="K31" sqref="K31"/>
    </sheetView>
  </sheetViews>
  <sheetFormatPr defaultColWidth="0" defaultRowHeight="15" outlineLevelCol="1"/>
  <cols>
    <col min="1" max="1" width="35.2857142857143" style="915" customWidth="1"/>
    <col min="2" max="2" width="6" style="915" customWidth="1"/>
    <col min="3" max="9" width="12.1428571428571" style="915" customWidth="1"/>
    <col min="10" max="10" width="15.5714285714286" style="915" customWidth="1"/>
    <col min="11" max="11" width="12.1428571428571" style="915" customWidth="1"/>
    <col min="12" max="12" width="13" style="915" customWidth="1"/>
    <col min="13" max="13" width="1.42857142857143" style="915" customWidth="1"/>
    <col min="14" max="14" width="35.7142857142857" style="915" hidden="1" customWidth="1" outlineLevel="1"/>
    <col min="15" max="15" width="37.5714285714286" style="915" hidden="1" customWidth="1" outlineLevel="1"/>
    <col min="16" max="16" width="0" style="915" hidden="1" customWidth="1" collapsed="1"/>
    <col min="17" max="16384" width="11.4285714285714" style="915" hidden="1"/>
  </cols>
  <sheetData>
    <row r="1" spans="1:12" ht="24" customHeight="1">
      <c r="A1" s="1795" t="str">
        <f>Identification!A14</f>
        <v>SOCIÉTÉ À CHARTE QUÉBÉCOISE</v>
      </c>
      <c r="B1" s="1796"/>
      <c r="C1" s="1796"/>
      <c r="D1" s="1796"/>
      <c r="E1" s="1796"/>
      <c r="F1" s="1796"/>
      <c r="G1" s="1796"/>
      <c r="H1" s="1796"/>
      <c r="I1" s="1796"/>
      <c r="J1" s="937"/>
      <c r="K1" s="937"/>
      <c r="L1" s="218" t="str">
        <f>Identification!A15</f>
        <v>ÉTAT ANNUEL</v>
      </c>
    </row>
    <row r="2" spans="1:12" ht="15">
      <c r="A2" s="2146" t="str">
        <f>IF(Langue=0,"ANNEXE "&amp;'T des M - T of C'!A38,"SCHEDULE "&amp;'T des M - T of C'!A38)</f>
        <v>ANNEXE 1500</v>
      </c>
      <c r="B2" s="2147"/>
      <c r="C2" s="2147"/>
      <c r="D2" s="2147"/>
      <c r="E2" s="2147"/>
      <c r="F2" s="2147"/>
      <c r="G2" s="2147"/>
      <c r="H2" s="2147"/>
      <c r="I2" s="2147"/>
      <c r="J2" s="2147"/>
      <c r="K2" s="2147"/>
      <c r="L2" s="2148"/>
    </row>
    <row r="3" spans="1:12" ht="22.5" customHeight="1">
      <c r="A3" s="1901">
        <f>'300'!$A$3</f>
        <v>0</v>
      </c>
      <c r="B3" s="1902"/>
      <c r="C3" s="1902"/>
      <c r="D3" s="1902"/>
      <c r="E3" s="1902"/>
      <c r="F3" s="1902"/>
      <c r="G3" s="1902"/>
      <c r="H3" s="1902"/>
      <c r="I3" s="1902"/>
      <c r="J3" s="1902"/>
      <c r="K3" s="1902"/>
      <c r="L3" s="1903"/>
    </row>
    <row r="4" spans="1:14" ht="22.5" customHeight="1">
      <c r="A4" s="1764" t="str">
        <f>UPPER('T des M - T of C'!B38)</f>
        <v>PARTICIPATION DANS DES ENTREPRISES ASSOCIÉES ET DES COENTREPRISES</v>
      </c>
      <c r="B4" s="1765"/>
      <c r="C4" s="1765"/>
      <c r="D4" s="1765"/>
      <c r="E4" s="1765"/>
      <c r="F4" s="1765"/>
      <c r="G4" s="1765"/>
      <c r="H4" s="1765"/>
      <c r="I4" s="1765"/>
      <c r="J4" s="1765"/>
      <c r="K4" s="1765"/>
      <c r="L4" s="1766"/>
      <c r="N4" s="2512"/>
    </row>
    <row r="5" spans="1:14" ht="22.5" customHeight="1">
      <c r="A5" s="2188" t="str">
        <f>IF(Langue=0,"au "&amp;Identification!J19,"As at "&amp;Identification!J19)</f>
        <v>au </v>
      </c>
      <c r="B5" s="2189"/>
      <c r="C5" s="2189"/>
      <c r="D5" s="2189"/>
      <c r="E5" s="2189"/>
      <c r="F5" s="2189"/>
      <c r="G5" s="2189"/>
      <c r="H5" s="2189"/>
      <c r="I5" s="2189"/>
      <c r="J5" s="2189"/>
      <c r="K5" s="2189"/>
      <c r="L5" s="2190"/>
      <c r="N5" s="2512"/>
    </row>
    <row r="6" spans="1:15" ht="15">
      <c r="A6" s="2124" t="str">
        <f>IF(Langue=0,N6,O6)</f>
        <v>(000$)</v>
      </c>
      <c r="B6" s="2125"/>
      <c r="C6" s="2125"/>
      <c r="D6" s="2125"/>
      <c r="E6" s="2125"/>
      <c r="F6" s="2125"/>
      <c r="G6" s="2125"/>
      <c r="H6" s="2125"/>
      <c r="I6" s="2125"/>
      <c r="J6" s="2125"/>
      <c r="K6" s="2125"/>
      <c r="L6" s="2126"/>
      <c r="N6" s="102" t="s">
        <v>325</v>
      </c>
      <c r="O6" s="244" t="s">
        <v>970</v>
      </c>
    </row>
    <row r="7" spans="1:15" ht="11.25" customHeight="1">
      <c r="A7" s="2193"/>
      <c r="B7" s="2194"/>
      <c r="C7" s="2194"/>
      <c r="D7" s="2194"/>
      <c r="E7" s="2194"/>
      <c r="F7" s="2194"/>
      <c r="G7" s="2194"/>
      <c r="H7" s="2194"/>
      <c r="I7" s="2194"/>
      <c r="J7" s="2194"/>
      <c r="K7" s="2194"/>
      <c r="L7" s="2195"/>
      <c r="O7" s="143"/>
    </row>
    <row r="8" spans="1:15" ht="15" customHeight="1">
      <c r="A8" s="2520" t="str">
        <f>IF(Langue=0,N8,O8)</f>
        <v>NOM DE L'ENTREPRISE \ COENTREPRISE</v>
      </c>
      <c r="B8" s="2521"/>
      <c r="C8" s="2515" t="str">
        <f>IF(Langue=0,N37,O37)</f>
        <v>% détenu</v>
      </c>
      <c r="D8" s="2515" t="str">
        <f>IF(Langue=0,N38,O38)</f>
        <v>Actifs</v>
      </c>
      <c r="E8" s="2515" t="str">
        <f>IF(Langue=0,N39,O39)</f>
        <v>Passifs</v>
      </c>
      <c r="F8" s="2515" t="str">
        <f>IF(Langue=0,N40,O40)</f>
        <v>Capitaux propres</v>
      </c>
      <c r="G8" s="2515" t="str">
        <f>IF(Langue=0,N41,O41)</f>
        <v>Participation Valeur au bilan</v>
      </c>
      <c r="H8" s="2515" t="str">
        <f>IF(Langue=0,N42,O42)</f>
        <v>Revenu total</v>
      </c>
      <c r="I8" s="2515" t="str">
        <f>IF(Langue=0,N43,O43)</f>
        <v>Frais d'intérêts</v>
      </c>
      <c r="J8" s="2515" t="str">
        <f>IF(Langue=0,N44,O44)</f>
        <v>Dotations aux 
amortissements</v>
      </c>
      <c r="K8" s="2515" t="str">
        <f>IF(Langue=0,N45,O45)</f>
        <v>Résultat net de l'exercice</v>
      </c>
      <c r="L8" s="2515" t="str">
        <f>IF(Langue=0,N46,O46)</f>
        <v>Distributions reçues </v>
      </c>
      <c r="N8" s="915" t="s">
        <v>526</v>
      </c>
      <c r="O8" s="143" t="s">
        <v>2279</v>
      </c>
    </row>
    <row r="9" spans="1:15" ht="60" customHeight="1">
      <c r="A9" s="2522"/>
      <c r="B9" s="2523"/>
      <c r="C9" s="2516"/>
      <c r="D9" s="2516"/>
      <c r="E9" s="2516"/>
      <c r="F9" s="2516"/>
      <c r="G9" s="2516"/>
      <c r="H9" s="2516"/>
      <c r="I9" s="2516"/>
      <c r="J9" s="2516"/>
      <c r="K9" s="2516"/>
      <c r="L9" s="2516"/>
      <c r="O9" s="143"/>
    </row>
    <row r="10" spans="1:15" ht="15">
      <c r="A10" s="2513" t="s">
        <v>377</v>
      </c>
      <c r="B10" s="2514"/>
      <c r="C10" s="286" t="s">
        <v>376</v>
      </c>
      <c r="D10" s="286" t="s">
        <v>378</v>
      </c>
      <c r="E10" s="286" t="s">
        <v>379</v>
      </c>
      <c r="F10" s="286" t="s">
        <v>380</v>
      </c>
      <c r="G10" s="286" t="s">
        <v>381</v>
      </c>
      <c r="H10" s="286" t="s">
        <v>382</v>
      </c>
      <c r="I10" s="286" t="s">
        <v>383</v>
      </c>
      <c r="J10" s="286" t="s">
        <v>384</v>
      </c>
      <c r="K10" s="286" t="s">
        <v>164</v>
      </c>
      <c r="L10" s="286" t="s">
        <v>145</v>
      </c>
      <c r="O10" s="143"/>
    </row>
    <row r="11" spans="1:15" ht="30" customHeight="1">
      <c r="A11" s="2517" t="str">
        <f>IF(Langue=0,N11,O11)</f>
        <v>Entreprises associées</v>
      </c>
      <c r="B11" s="2518"/>
      <c r="C11" s="2518"/>
      <c r="D11" s="2518"/>
      <c r="E11" s="2518"/>
      <c r="F11" s="2518"/>
      <c r="G11" s="2518"/>
      <c r="H11" s="2518"/>
      <c r="I11" s="2518"/>
      <c r="J11" s="2518"/>
      <c r="K11" s="2518"/>
      <c r="L11" s="2519"/>
      <c r="N11" s="1033" t="s">
        <v>700</v>
      </c>
      <c r="O11" s="144" t="s">
        <v>1430</v>
      </c>
    </row>
    <row r="12" spans="1:15" ht="15">
      <c r="A12" s="1256"/>
      <c r="B12" s="355" t="s">
        <v>385</v>
      </c>
      <c r="C12" s="1243"/>
      <c r="D12" s="1213"/>
      <c r="E12" s="1213"/>
      <c r="F12" s="1213"/>
      <c r="G12" s="1213"/>
      <c r="H12" s="1257"/>
      <c r="I12" s="1213"/>
      <c r="J12" s="1213"/>
      <c r="K12" s="1213"/>
      <c r="L12" s="1214"/>
      <c r="O12" s="143"/>
    </row>
    <row r="13" spans="1:15" ht="15">
      <c r="A13" s="1258"/>
      <c r="B13" s="355" t="s">
        <v>194</v>
      </c>
      <c r="C13" s="1243"/>
      <c r="D13" s="1213"/>
      <c r="E13" s="1213"/>
      <c r="F13" s="1213"/>
      <c r="G13" s="1213"/>
      <c r="H13" s="1257"/>
      <c r="I13" s="1213"/>
      <c r="J13" s="1213"/>
      <c r="K13" s="1213"/>
      <c r="L13" s="1214"/>
      <c r="O13" s="143"/>
    </row>
    <row r="14" spans="1:15" ht="15">
      <c r="A14" s="1258"/>
      <c r="B14" s="355" t="s">
        <v>195</v>
      </c>
      <c r="C14" s="1243"/>
      <c r="D14" s="1213"/>
      <c r="E14" s="1213"/>
      <c r="F14" s="1213"/>
      <c r="G14" s="1213"/>
      <c r="H14" s="1257"/>
      <c r="I14" s="1213"/>
      <c r="J14" s="1213"/>
      <c r="K14" s="1213"/>
      <c r="L14" s="1214"/>
      <c r="O14" s="143"/>
    </row>
    <row r="15" spans="1:15" ht="15">
      <c r="A15" s="1258"/>
      <c r="B15" s="355" t="s">
        <v>200</v>
      </c>
      <c r="C15" s="1243"/>
      <c r="D15" s="1213"/>
      <c r="E15" s="1213"/>
      <c r="F15" s="1213"/>
      <c r="G15" s="1213"/>
      <c r="H15" s="1257"/>
      <c r="I15" s="1213"/>
      <c r="J15" s="1213"/>
      <c r="K15" s="1213"/>
      <c r="L15" s="1214"/>
      <c r="O15" s="143"/>
    </row>
    <row r="16" spans="1:15" ht="15">
      <c r="A16" s="1258"/>
      <c r="B16" s="355" t="s">
        <v>347</v>
      </c>
      <c r="C16" s="1243"/>
      <c r="D16" s="1213"/>
      <c r="E16" s="1213"/>
      <c r="F16" s="1213"/>
      <c r="G16" s="1213"/>
      <c r="H16" s="1257"/>
      <c r="I16" s="1213"/>
      <c r="J16" s="1213"/>
      <c r="K16" s="1213"/>
      <c r="L16" s="1214"/>
      <c r="O16" s="143"/>
    </row>
    <row r="17" spans="1:15" ht="15">
      <c r="A17" s="1258"/>
      <c r="B17" s="355" t="s">
        <v>181</v>
      </c>
      <c r="C17" s="1243"/>
      <c r="D17" s="1213"/>
      <c r="E17" s="1213"/>
      <c r="F17" s="1213"/>
      <c r="G17" s="1213"/>
      <c r="H17" s="1257"/>
      <c r="I17" s="1213"/>
      <c r="J17" s="1213"/>
      <c r="K17" s="1213"/>
      <c r="L17" s="1214"/>
      <c r="O17" s="143"/>
    </row>
    <row r="18" spans="1:15" ht="15">
      <c r="A18" s="1258"/>
      <c r="B18" s="355" t="s">
        <v>188</v>
      </c>
      <c r="C18" s="1243"/>
      <c r="D18" s="1213"/>
      <c r="E18" s="1213"/>
      <c r="F18" s="1213"/>
      <c r="G18" s="1213"/>
      <c r="H18" s="1257"/>
      <c r="I18" s="1213"/>
      <c r="J18" s="1213"/>
      <c r="K18" s="1213"/>
      <c r="L18" s="1214"/>
      <c r="O18" s="143"/>
    </row>
    <row r="19" spans="1:15" ht="15">
      <c r="A19" s="1259"/>
      <c r="B19" s="355" t="s">
        <v>191</v>
      </c>
      <c r="C19" s="1246"/>
      <c r="D19" s="1213"/>
      <c r="E19" s="1213"/>
      <c r="F19" s="1213"/>
      <c r="G19" s="1213"/>
      <c r="H19" s="1257"/>
      <c r="I19" s="1213"/>
      <c r="J19" s="1213"/>
      <c r="K19" s="1213"/>
      <c r="L19" s="1214"/>
      <c r="O19" s="143"/>
    </row>
    <row r="20" spans="1:15" ht="22.5" customHeight="1">
      <c r="A20" s="356" t="s">
        <v>53</v>
      </c>
      <c r="B20" s="287" t="s">
        <v>386</v>
      </c>
      <c r="C20" s="357"/>
      <c r="D20" s="1260">
        <f t="shared" si="0" ref="D20:L20">SUM(D12:D19)</f>
        <v>0</v>
      </c>
      <c r="E20" s="1260">
        <f t="shared" si="0"/>
        <v>0</v>
      </c>
      <c r="F20" s="1260">
        <f t="shared" si="0"/>
        <v>0</v>
      </c>
      <c r="G20" s="1260">
        <f t="shared" si="0"/>
        <v>0</v>
      </c>
      <c r="H20" s="1260">
        <f t="shared" si="0"/>
        <v>0</v>
      </c>
      <c r="I20" s="1260">
        <f t="shared" si="0"/>
        <v>0</v>
      </c>
      <c r="J20" s="1260">
        <f t="shared" si="0"/>
        <v>0</v>
      </c>
      <c r="K20" s="1260">
        <f t="shared" si="0"/>
        <v>0</v>
      </c>
      <c r="L20" s="1261">
        <f t="shared" si="0"/>
        <v>0</v>
      </c>
      <c r="O20" s="143"/>
    </row>
    <row r="21" spans="1:15" ht="30" customHeight="1">
      <c r="A21" s="2517" t="str">
        <f>IF(Langue=0,N21,O21)</f>
        <v>Coentreprises</v>
      </c>
      <c r="B21" s="2518"/>
      <c r="C21" s="2518"/>
      <c r="D21" s="2518"/>
      <c r="E21" s="2518"/>
      <c r="F21" s="2518"/>
      <c r="G21" s="2518"/>
      <c r="H21" s="2518"/>
      <c r="I21" s="2518"/>
      <c r="J21" s="2518"/>
      <c r="K21" s="2518"/>
      <c r="L21" s="2519"/>
      <c r="N21" s="1033" t="s">
        <v>701</v>
      </c>
      <c r="O21" s="144" t="s">
        <v>1431</v>
      </c>
    </row>
    <row r="22" spans="1:15" ht="15">
      <c r="A22" s="1256"/>
      <c r="B22" s="358" t="s">
        <v>390</v>
      </c>
      <c r="C22" s="1243"/>
      <c r="D22" s="1213"/>
      <c r="E22" s="1213"/>
      <c r="F22" s="1213"/>
      <c r="G22" s="1213"/>
      <c r="H22" s="1257"/>
      <c r="I22" s="1213"/>
      <c r="J22" s="1213"/>
      <c r="K22" s="1213"/>
      <c r="L22" s="1214"/>
      <c r="O22" s="143"/>
    </row>
    <row r="23" spans="1:15" ht="15">
      <c r="A23" s="1258"/>
      <c r="B23" s="358">
        <v>120</v>
      </c>
      <c r="C23" s="1243"/>
      <c r="D23" s="1213"/>
      <c r="E23" s="1213"/>
      <c r="F23" s="1213"/>
      <c r="G23" s="1213"/>
      <c r="H23" s="1257"/>
      <c r="I23" s="1213"/>
      <c r="J23" s="1213"/>
      <c r="K23" s="1213"/>
      <c r="L23" s="1214"/>
      <c r="O23" s="143"/>
    </row>
    <row r="24" spans="1:15" ht="15">
      <c r="A24" s="1258"/>
      <c r="B24" s="358">
        <v>130</v>
      </c>
      <c r="C24" s="1243"/>
      <c r="D24" s="1213"/>
      <c r="E24" s="1213"/>
      <c r="F24" s="1213"/>
      <c r="G24" s="1213"/>
      <c r="H24" s="1257"/>
      <c r="I24" s="1213"/>
      <c r="J24" s="1213"/>
      <c r="K24" s="1213"/>
      <c r="L24" s="1214"/>
      <c r="O24" s="143"/>
    </row>
    <row r="25" spans="1:15" ht="15">
      <c r="A25" s="1258"/>
      <c r="B25" s="358">
        <v>140</v>
      </c>
      <c r="C25" s="1243"/>
      <c r="D25" s="1213"/>
      <c r="E25" s="1213"/>
      <c r="F25" s="1213"/>
      <c r="G25" s="1213"/>
      <c r="H25" s="1257"/>
      <c r="I25" s="1213"/>
      <c r="J25" s="1213"/>
      <c r="K25" s="1213"/>
      <c r="L25" s="1214"/>
      <c r="O25" s="143"/>
    </row>
    <row r="26" spans="1:15" ht="15">
      <c r="A26" s="1258"/>
      <c r="B26" s="358">
        <v>150</v>
      </c>
      <c r="C26" s="1243"/>
      <c r="D26" s="1213"/>
      <c r="E26" s="1213"/>
      <c r="F26" s="1213"/>
      <c r="G26" s="1213"/>
      <c r="H26" s="1257"/>
      <c r="I26" s="1213"/>
      <c r="J26" s="1213"/>
      <c r="K26" s="1213"/>
      <c r="L26" s="1214"/>
      <c r="O26" s="143"/>
    </row>
    <row r="27" spans="1:15" ht="15">
      <c r="A27" s="1258"/>
      <c r="B27" s="358">
        <v>160</v>
      </c>
      <c r="C27" s="1243"/>
      <c r="D27" s="1213"/>
      <c r="E27" s="1213"/>
      <c r="F27" s="1213"/>
      <c r="G27" s="1213"/>
      <c r="H27" s="1257"/>
      <c r="I27" s="1213"/>
      <c r="J27" s="1213"/>
      <c r="K27" s="1213"/>
      <c r="L27" s="1214"/>
      <c r="O27" s="143"/>
    </row>
    <row r="28" spans="1:15" ht="15">
      <c r="A28" s="1258"/>
      <c r="B28" s="358">
        <v>170</v>
      </c>
      <c r="C28" s="1243"/>
      <c r="D28" s="1213"/>
      <c r="E28" s="1213"/>
      <c r="F28" s="1213"/>
      <c r="G28" s="1213"/>
      <c r="H28" s="1257"/>
      <c r="I28" s="1213"/>
      <c r="J28" s="1213"/>
      <c r="K28" s="1213"/>
      <c r="L28" s="1214"/>
      <c r="O28" s="143"/>
    </row>
    <row r="29" spans="1:15" ht="15">
      <c r="A29" s="1259"/>
      <c r="B29" s="358">
        <v>180</v>
      </c>
      <c r="C29" s="1246"/>
      <c r="D29" s="1213"/>
      <c r="E29" s="1213"/>
      <c r="F29" s="1213"/>
      <c r="G29" s="1213"/>
      <c r="H29" s="1257"/>
      <c r="I29" s="1213"/>
      <c r="J29" s="1213"/>
      <c r="K29" s="1213"/>
      <c r="L29" s="1214"/>
      <c r="O29" s="143"/>
    </row>
    <row r="30" spans="1:15" ht="22.5" customHeight="1">
      <c r="A30" s="356" t="s">
        <v>53</v>
      </c>
      <c r="B30" s="288">
        <v>190</v>
      </c>
      <c r="C30" s="583"/>
      <c r="D30" s="1262">
        <f t="shared" si="1" ref="D30:L30">SUM(D22:D29)</f>
        <v>0</v>
      </c>
      <c r="E30" s="1262">
        <f t="shared" si="1"/>
        <v>0</v>
      </c>
      <c r="F30" s="1262">
        <f t="shared" si="1"/>
        <v>0</v>
      </c>
      <c r="G30" s="1262">
        <f t="shared" si="1"/>
        <v>0</v>
      </c>
      <c r="H30" s="1262">
        <f t="shared" si="1"/>
        <v>0</v>
      </c>
      <c r="I30" s="1262">
        <f t="shared" si="1"/>
        <v>0</v>
      </c>
      <c r="J30" s="1262">
        <f t="shared" si="1"/>
        <v>0</v>
      </c>
      <c r="K30" s="1262">
        <f t="shared" si="1"/>
        <v>0</v>
      </c>
      <c r="L30" s="1263">
        <f t="shared" si="1"/>
        <v>0</v>
      </c>
      <c r="N30" s="925"/>
      <c r="O30" s="143"/>
    </row>
    <row r="31" spans="1:15" ht="22.5" customHeight="1">
      <c r="A31" s="289" t="str">
        <f>IF(Langue=0,N31,O31)</f>
        <v>TOTAL DES PARTICIPATIONS</v>
      </c>
      <c r="B31" s="288">
        <v>199</v>
      </c>
      <c r="C31" s="357"/>
      <c r="D31" s="1260">
        <f>+D30+D20</f>
        <v>0</v>
      </c>
      <c r="E31" s="1260">
        <f>+E30+E20</f>
        <v>0</v>
      </c>
      <c r="F31" s="1260">
        <f>+F30+F20</f>
        <v>0</v>
      </c>
      <c r="G31" s="1561">
        <f>SUM(G20,G30)</f>
        <v>0</v>
      </c>
      <c r="H31" s="1260">
        <f>+H30+H20</f>
        <v>0</v>
      </c>
      <c r="I31" s="1260">
        <f>+I30+I20</f>
        <v>0</v>
      </c>
      <c r="J31" s="1260">
        <f>+J30+J20</f>
        <v>0</v>
      </c>
      <c r="K31" s="1224">
        <f>+K30+K20</f>
        <v>0</v>
      </c>
      <c r="L31" s="1261">
        <f>+L30+L20</f>
        <v>0</v>
      </c>
      <c r="N31" s="1033" t="s">
        <v>535</v>
      </c>
      <c r="O31" s="144" t="s">
        <v>1697</v>
      </c>
    </row>
    <row r="32" spans="1:12" ht="15">
      <c r="A32" s="1759"/>
      <c r="B32" s="1760"/>
      <c r="C32" s="1760"/>
      <c r="D32" s="1695"/>
      <c r="E32" s="1695"/>
      <c r="F32" s="1695"/>
      <c r="G32" s="1695"/>
      <c r="H32" s="1695"/>
      <c r="I32" s="1695"/>
      <c r="J32" s="1695"/>
      <c r="K32" s="1695"/>
      <c r="L32" s="1696"/>
    </row>
    <row r="33" spans="1:12" ht="45" customHeight="1">
      <c r="A33" s="1694"/>
      <c r="B33" s="1695"/>
      <c r="C33" s="1695"/>
      <c r="D33" s="1695"/>
      <c r="E33" s="1695"/>
      <c r="F33" s="1695"/>
      <c r="G33" s="1695"/>
      <c r="H33" s="1695"/>
      <c r="I33" s="1695"/>
      <c r="J33" s="1695"/>
      <c r="K33" s="1695"/>
      <c r="L33" s="1696"/>
    </row>
    <row r="34" spans="1:12" ht="15">
      <c r="A34" s="1694"/>
      <c r="B34" s="1695"/>
      <c r="C34" s="1695"/>
      <c r="D34" s="1695"/>
      <c r="E34" s="1695"/>
      <c r="F34" s="1695"/>
      <c r="G34" s="1695"/>
      <c r="H34" s="1695"/>
      <c r="I34" s="1695"/>
      <c r="J34" s="1695"/>
      <c r="K34" s="1695"/>
      <c r="L34" s="1696"/>
    </row>
    <row r="35" spans="1:12" ht="15">
      <c r="A35" s="1694"/>
      <c r="B35" s="1695"/>
      <c r="C35" s="1695"/>
      <c r="D35" s="1695"/>
      <c r="E35" s="1695"/>
      <c r="F35" s="1695"/>
      <c r="G35" s="1695"/>
      <c r="H35" s="1695"/>
      <c r="I35" s="1695"/>
      <c r="J35" s="1695"/>
      <c r="K35" s="1695"/>
      <c r="L35" s="1696"/>
    </row>
    <row r="36" spans="1:12" ht="15">
      <c r="A36" s="2484">
        <f>+'1410'!A41:O41+1</f>
        <v>46</v>
      </c>
      <c r="B36" s="2197"/>
      <c r="C36" s="2197"/>
      <c r="D36" s="2197"/>
      <c r="E36" s="2197"/>
      <c r="F36" s="2197"/>
      <c r="G36" s="2197"/>
      <c r="H36" s="2197"/>
      <c r="I36" s="2197"/>
      <c r="J36" s="2197"/>
      <c r="K36" s="2197"/>
      <c r="L36" s="2198"/>
    </row>
    <row r="37" spans="14:15" ht="15">
      <c r="N37" s="936" t="s">
        <v>527</v>
      </c>
      <c r="O37" s="160" t="s">
        <v>1426</v>
      </c>
    </row>
    <row r="38" spans="14:15" ht="15">
      <c r="N38" s="914" t="s">
        <v>528</v>
      </c>
      <c r="O38" s="384" t="s">
        <v>1427</v>
      </c>
    </row>
    <row r="39" spans="14:15" ht="15">
      <c r="N39" s="914" t="s">
        <v>529</v>
      </c>
      <c r="O39" s="384" t="s">
        <v>1428</v>
      </c>
    </row>
    <row r="40" spans="7:15" ht="15">
      <c r="G40" s="915" t="s">
        <v>324</v>
      </c>
      <c r="N40" s="914" t="s">
        <v>530</v>
      </c>
      <c r="O40" s="384" t="s">
        <v>1698</v>
      </c>
    </row>
    <row r="41" spans="14:15" ht="15">
      <c r="N41" s="914" t="s">
        <v>531</v>
      </c>
      <c r="O41" s="384" t="s">
        <v>1085</v>
      </c>
    </row>
    <row r="42" spans="14:15" ht="15">
      <c r="N42" s="914" t="s">
        <v>532</v>
      </c>
      <c r="O42" s="384" t="s">
        <v>1429</v>
      </c>
    </row>
    <row r="43" spans="14:15" ht="15">
      <c r="N43" s="914" t="s">
        <v>351</v>
      </c>
      <c r="O43" s="384" t="s">
        <v>1137</v>
      </c>
    </row>
    <row r="44" spans="14:15" ht="15">
      <c r="N44" s="914" t="s">
        <v>533</v>
      </c>
      <c r="O44" s="384" t="s">
        <v>1720</v>
      </c>
    </row>
    <row r="45" spans="14:15" ht="15">
      <c r="N45" s="914" t="s">
        <v>942</v>
      </c>
      <c r="O45" s="384" t="s">
        <v>1699</v>
      </c>
    </row>
    <row r="46" spans="14:15" ht="15">
      <c r="N46" s="1005" t="s">
        <v>534</v>
      </c>
      <c r="O46" s="625" t="s">
        <v>1700</v>
      </c>
    </row>
  </sheetData>
  <sheetProtection algorithmName="SHA-512" hashValue="dK6/Bk16C7Pbbuuc1hJiEfL1JooD9lHfn8Hf3T3ihcrZqnLvTpirViRhZLlH7kvKf3MG3NBTrg0yxZMRLYcU1g==" saltValue="XsLKm1X14F8b5Did8nAK/g==" spinCount="100000" sheet="1" objects="1" scenarios="1"/>
  <mergeCells count="24">
    <mergeCell ref="A2:L2"/>
    <mergeCell ref="A1:I1"/>
    <mergeCell ref="C8:C9"/>
    <mergeCell ref="D8:D9"/>
    <mergeCell ref="F8:F9"/>
    <mergeCell ref="G8:G9"/>
    <mergeCell ref="E8:E9"/>
    <mergeCell ref="A3:L3"/>
    <mergeCell ref="A7:L7"/>
    <mergeCell ref="N4:N5"/>
    <mergeCell ref="A36:L36"/>
    <mergeCell ref="A6:L6"/>
    <mergeCell ref="A5:L5"/>
    <mergeCell ref="A4:L4"/>
    <mergeCell ref="A32:L35"/>
    <mergeCell ref="A10:B10"/>
    <mergeCell ref="H8:H9"/>
    <mergeCell ref="A11:L11"/>
    <mergeCell ref="A21:L21"/>
    <mergeCell ref="I8:I9"/>
    <mergeCell ref="J8:J9"/>
    <mergeCell ref="K8:K9"/>
    <mergeCell ref="L8:L9"/>
    <mergeCell ref="A8:B9"/>
  </mergeCells>
  <conditionalFormatting sqref="A4">
    <cfRule type="expression" priority="2" dxfId="132">
      <formula>'\Coopératives\[Formulaire COOP_ 2015_VF_1.1.1.xlsx]Feuil1'!#REF!=0</formula>
    </cfRule>
  </conditionalFormatting>
  <conditionalFormatting sqref="A6">
    <cfRule type="expression" priority="1" dxfId="132">
      <formula>'\Coopératives\[Formulaire COOP_ 2015_VF_1.1.1.xlsx]Feuil1'!#REF!=0</formula>
    </cfRule>
  </conditionalFormatting>
  <hyperlinks>
    <hyperlink ref="G31" location="_P100150002" tooltip="Bilan - Ligne 1500 \ Balance Sheet - Line 1500" display="_100_1500_02"/>
    <hyperlink ref="K31" location="_P300345002" tooltip="Annexe 300 - Ligne 3450 \ Schedule - Line 3450" display="_P300345002"/>
  </hyperlinks>
  <printOptions horizontalCentered="1"/>
  <pageMargins left="0.973700787401575" right="0.393700787401575" top="0.590551181102362" bottom="0.590551181102362" header="0.31496062992126" footer="0.31496062992126"/>
  <pageSetup orientation="landscape" scale="73" r:id="rId2"/>
  <ignoredErrors>
    <ignoredError sqref="B16:B20 B22 B12:B15 A10:D10 H10:L10 F10:G10" numberStoredAsText="1"/>
  </ignoredErrors>
  <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Feuil67">
    <tabColor theme="6" tint="0.399980008602142"/>
  </sheetPr>
  <dimension ref="A1:T60"/>
  <sheetViews>
    <sheetView zoomScale="90" zoomScaleNormal="90" workbookViewId="0" topLeftCell="A1">
      <selection pane="topLeft" activeCell="A1" sqref="A1:D1"/>
    </sheetView>
  </sheetViews>
  <sheetFormatPr defaultColWidth="0" defaultRowHeight="15" outlineLevelCol="1"/>
  <cols>
    <col min="1" max="1" width="37.5714285714286" style="1039" customWidth="1"/>
    <col min="2" max="2" width="29" style="1039" customWidth="1"/>
    <col min="3" max="3" width="5.71428571428571" style="1039" customWidth="1"/>
    <col min="4" max="4" width="16.8571428571429" style="1039" customWidth="1"/>
    <col min="5" max="6" width="19.2857142857143" style="1039" customWidth="1"/>
    <col min="7" max="7" width="1.42857142857143" style="1039" customWidth="1"/>
    <col min="8" max="8" width="53.5714285714286" style="915" hidden="1" customWidth="1" outlineLevel="1"/>
    <col min="9" max="9" width="45.4285714285714" style="915" hidden="1" customWidth="1" outlineLevel="1"/>
    <col min="10" max="10" width="10" style="1039" hidden="1" customWidth="1" collapsed="1"/>
    <col min="11" max="20" width="10" style="1039" hidden="1" customWidth="1"/>
    <col min="21" max="16384" width="5.71428571428571" style="1039" hidden="1"/>
  </cols>
  <sheetData>
    <row r="1" spans="1:6" ht="24" customHeight="1">
      <c r="A1" s="2524" t="str">
        <f>Identification!A14</f>
        <v>SOCIÉTÉ À CHARTE QUÉBÉCOISE</v>
      </c>
      <c r="B1" s="2525"/>
      <c r="C1" s="2525"/>
      <c r="D1" s="2525"/>
      <c r="E1" s="937"/>
      <c r="F1" s="290" t="str">
        <f>Identification!A15</f>
        <v>ÉTAT ANNUEL</v>
      </c>
    </row>
    <row r="2" spans="1:6" ht="15">
      <c r="A2" s="2561" t="str">
        <f>IF(Langue=0,"ANNEXE "&amp;'T des M - T of C'!A39,"SCHEDULE "&amp;'T des M - T of C'!A39)</f>
        <v>ANNEXE 1610</v>
      </c>
      <c r="B2" s="2562"/>
      <c r="C2" s="2562"/>
      <c r="D2" s="2562"/>
      <c r="E2" s="2562"/>
      <c r="F2" s="2563"/>
    </row>
    <row r="3" spans="1:9" s="291" customFormat="1" ht="22.5" customHeight="1">
      <c r="A3" s="2564">
        <f>'300'!$A$3</f>
        <v>0</v>
      </c>
      <c r="B3" s="2565"/>
      <c r="C3" s="2565"/>
      <c r="D3" s="2565"/>
      <c r="E3" s="2565"/>
      <c r="F3" s="2566"/>
      <c r="H3" s="915"/>
      <c r="I3" s="915"/>
    </row>
    <row r="4" spans="1:9" s="291" customFormat="1" ht="22.5" customHeight="1">
      <c r="A4" s="2535" t="str">
        <f>UPPER('T des M - T of C'!B39)</f>
        <v>JUSTE VALEUR DES INSTRUMENTS FINANCIERS DÉRIVÉS</v>
      </c>
      <c r="B4" s="2536"/>
      <c r="C4" s="2536"/>
      <c r="D4" s="2536"/>
      <c r="E4" s="2536"/>
      <c r="F4" s="2537"/>
      <c r="H4" s="915"/>
      <c r="I4" s="915"/>
    </row>
    <row r="5" spans="1:9" s="291" customFormat="1" ht="22.5" customHeight="1">
      <c r="A5" s="2567" t="str">
        <f>IF(Langue=0,"au "&amp;Identification!J19,"As at "&amp;Identification!J19)</f>
        <v>au </v>
      </c>
      <c r="B5" s="2568"/>
      <c r="C5" s="2568"/>
      <c r="D5" s="2568"/>
      <c r="E5" s="2568"/>
      <c r="F5" s="2569"/>
      <c r="H5" s="915"/>
      <c r="I5" s="915"/>
    </row>
    <row r="6" spans="1:9" ht="15">
      <c r="A6" s="2124" t="str">
        <f>IF(Langue=0,H6,I6)</f>
        <v>(000$)</v>
      </c>
      <c r="B6" s="2125"/>
      <c r="C6" s="2125"/>
      <c r="D6" s="2125"/>
      <c r="E6" s="2125"/>
      <c r="F6" s="2126"/>
      <c r="H6" s="915" t="s">
        <v>325</v>
      </c>
      <c r="I6" s="143" t="s">
        <v>970</v>
      </c>
    </row>
    <row r="7" spans="1:9" ht="11.25" customHeight="1">
      <c r="A7" s="2529"/>
      <c r="B7" s="2530"/>
      <c r="C7" s="2530"/>
      <c r="D7" s="2530"/>
      <c r="E7" s="2530"/>
      <c r="F7" s="2531"/>
      <c r="I7" s="143"/>
    </row>
    <row r="8" spans="1:20" ht="15" customHeight="1">
      <c r="A8" s="2532" t="str">
        <f>IF(Langue=0,H57,I57)</f>
        <v>CATÉGORIE</v>
      </c>
      <c r="B8" s="2533"/>
      <c r="C8" s="2534"/>
      <c r="D8" s="2430" t="str">
        <f>IF(Langue=0,H58,I58)</f>
        <v>Montant nominal de référence</v>
      </c>
      <c r="E8" s="2430" t="str">
        <f>IF(Langue=0,H59,I59)</f>
        <v>Actif</v>
      </c>
      <c r="F8" s="2430" t="str">
        <f>IF(Langue=0,H60,I60)</f>
        <v>Passif</v>
      </c>
      <c r="I8" s="143"/>
      <c r="J8" s="179"/>
      <c r="K8" s="179"/>
      <c r="L8" s="2557"/>
      <c r="M8" s="2570"/>
      <c r="N8" s="2570"/>
      <c r="O8" s="2571"/>
      <c r="P8" s="2571"/>
      <c r="Q8" s="2571"/>
      <c r="R8" s="2557"/>
      <c r="S8" s="2570"/>
      <c r="T8" s="2570"/>
    </row>
    <row r="9" spans="1:20" ht="31.5" customHeight="1">
      <c r="A9" s="2535"/>
      <c r="B9" s="2536"/>
      <c r="C9" s="2537"/>
      <c r="D9" s="2431"/>
      <c r="E9" s="2431"/>
      <c r="F9" s="2431"/>
      <c r="I9" s="143"/>
      <c r="J9" s="179"/>
      <c r="K9" s="179"/>
      <c r="L9" s="2557"/>
      <c r="M9" s="2570"/>
      <c r="N9" s="2570"/>
      <c r="O9" s="2571"/>
      <c r="P9" s="2571"/>
      <c r="Q9" s="2571"/>
      <c r="R9" s="2557"/>
      <c r="S9" s="2570"/>
      <c r="T9" s="2570"/>
    </row>
    <row r="10" spans="1:20" ht="15" customHeight="1">
      <c r="A10" s="2538"/>
      <c r="B10" s="2539"/>
      <c r="C10" s="2540"/>
      <c r="D10" s="273" t="s">
        <v>377</v>
      </c>
      <c r="E10" s="273" t="s">
        <v>376</v>
      </c>
      <c r="F10" s="273" t="s">
        <v>378</v>
      </c>
      <c r="I10" s="143"/>
      <c r="J10" s="179"/>
      <c r="K10" s="179"/>
      <c r="L10" s="1041"/>
      <c r="M10" s="1041"/>
      <c r="N10" s="1041"/>
      <c r="O10" s="2571"/>
      <c r="P10" s="2571"/>
      <c r="Q10" s="2571"/>
      <c r="R10" s="1041"/>
      <c r="S10" s="1041"/>
      <c r="T10" s="1041"/>
    </row>
    <row r="11" spans="1:20" ht="22.5" customHeight="1">
      <c r="A11" s="2543" t="str">
        <f>IF(Langue=0,H11,I11)</f>
        <v>DÉSIGNÉS COMME INSTRUMENTS DE COUVERTURE </v>
      </c>
      <c r="B11" s="2544"/>
      <c r="C11" s="2544"/>
      <c r="D11" s="2544"/>
      <c r="E11" s="2544"/>
      <c r="F11" s="2545"/>
      <c r="H11" s="915" t="s">
        <v>632</v>
      </c>
      <c r="I11" s="143" t="s">
        <v>1701</v>
      </c>
      <c r="J11" s="115"/>
      <c r="K11" s="115"/>
      <c r="L11" s="115"/>
      <c r="M11" s="115"/>
      <c r="N11" s="115"/>
      <c r="O11" s="115"/>
      <c r="P11" s="115"/>
      <c r="Q11" s="115"/>
      <c r="R11" s="115"/>
      <c r="S11" s="115"/>
      <c r="T11" s="115"/>
    </row>
    <row r="12" spans="1:9" ht="15.75" customHeight="1">
      <c r="A12" s="584" t="str">
        <f>IF(Langue=0,H12,I12)</f>
        <v>Couverture de juste valeur</v>
      </c>
      <c r="B12" s="147"/>
      <c r="C12" s="42"/>
      <c r="F12" s="1040"/>
      <c r="H12" s="915" t="s">
        <v>633</v>
      </c>
      <c r="I12" s="143" t="s">
        <v>1439</v>
      </c>
    </row>
    <row r="13" spans="1:9" ht="15.75" customHeight="1">
      <c r="A13" s="585" t="str">
        <f>IF(Langue=0,H13,I13)</f>
        <v>Contrats de taux d'intérêt</v>
      </c>
      <c r="B13" s="40"/>
      <c r="F13" s="1040"/>
      <c r="H13" s="915" t="s">
        <v>634</v>
      </c>
      <c r="I13" s="143" t="s">
        <v>1437</v>
      </c>
    </row>
    <row r="14" spans="1:9" ht="15.75" customHeight="1">
      <c r="A14" s="585" t="s">
        <v>119</v>
      </c>
      <c r="B14" s="40"/>
      <c r="C14" s="512" t="s">
        <v>194</v>
      </c>
      <c r="D14" s="1264"/>
      <c r="E14" s="1264"/>
      <c r="F14" s="1265"/>
      <c r="I14" s="143"/>
    </row>
    <row r="15" spans="1:9" ht="15.75" customHeight="1">
      <c r="A15" s="585" t="str">
        <f>IF(Langue=0,H15,I15)</f>
        <v>Contrats de change</v>
      </c>
      <c r="B15" s="50"/>
      <c r="C15" s="41"/>
      <c r="D15" s="359"/>
      <c r="E15" s="359"/>
      <c r="F15" s="413"/>
      <c r="G15" s="292"/>
      <c r="H15" s="915" t="s">
        <v>635</v>
      </c>
      <c r="I15" s="143" t="s">
        <v>1435</v>
      </c>
    </row>
    <row r="16" spans="1:9" ht="15.75" customHeight="1">
      <c r="A16" s="585" t="str">
        <f>IF(Langue=0,H16,I16)</f>
        <v>Contrats de change à terme</v>
      </c>
      <c r="B16" s="40"/>
      <c r="C16" s="512" t="s">
        <v>195</v>
      </c>
      <c r="D16" s="1226"/>
      <c r="E16" s="1226"/>
      <c r="F16" s="1227"/>
      <c r="H16" s="915" t="s">
        <v>636</v>
      </c>
      <c r="I16" s="143" t="s">
        <v>1436</v>
      </c>
    </row>
    <row r="17" spans="1:9" ht="15.75" customHeight="1">
      <c r="A17" s="585" t="str">
        <f>IF(Langue=0,H17,I17)</f>
        <v>Swaps de devises</v>
      </c>
      <c r="B17" s="40"/>
      <c r="C17" s="512" t="s">
        <v>200</v>
      </c>
      <c r="D17" s="1226"/>
      <c r="E17" s="1226"/>
      <c r="F17" s="1227"/>
      <c r="H17" s="915" t="s">
        <v>118</v>
      </c>
      <c r="I17" s="143" t="s">
        <v>1434</v>
      </c>
    </row>
    <row r="18" spans="1:9" ht="15.75" customHeight="1">
      <c r="A18" s="586" t="s">
        <v>1509</v>
      </c>
      <c r="B18" s="147"/>
      <c r="C18" s="512" t="s">
        <v>637</v>
      </c>
      <c r="D18" s="1266">
        <f>SUM(D14:D17)</f>
        <v>0</v>
      </c>
      <c r="E18" s="1266">
        <f>SUM(E14:E17)</f>
        <v>0</v>
      </c>
      <c r="F18" s="1267">
        <f>SUM(F14:F17)</f>
        <v>0</v>
      </c>
      <c r="I18" s="143"/>
    </row>
    <row r="19" spans="1:9" ht="15.75" customHeight="1">
      <c r="A19" s="584" t="str">
        <f>IF(Langue=0,H19,I19)</f>
        <v>Couverture de flux de trésorerie</v>
      </c>
      <c r="B19" s="147"/>
      <c r="C19" s="42"/>
      <c r="D19" s="360"/>
      <c r="E19" s="360"/>
      <c r="F19" s="414"/>
      <c r="H19" s="915" t="s">
        <v>638</v>
      </c>
      <c r="I19" s="143" t="s">
        <v>1440</v>
      </c>
    </row>
    <row r="20" spans="1:9" ht="15.75" customHeight="1">
      <c r="A20" s="900" t="str">
        <f>A13</f>
        <v>Contrats de taux d'intérêt</v>
      </c>
      <c r="B20" s="40"/>
      <c r="D20" s="360"/>
      <c r="E20" s="360"/>
      <c r="F20" s="414"/>
      <c r="I20" s="143"/>
    </row>
    <row r="21" spans="1:9" ht="15.75" customHeight="1">
      <c r="A21" s="900" t="s">
        <v>119</v>
      </c>
      <c r="B21" s="40"/>
      <c r="C21" s="512" t="s">
        <v>347</v>
      </c>
      <c r="D21" s="1226"/>
      <c r="E21" s="1226"/>
      <c r="F21" s="1227"/>
      <c r="I21" s="143"/>
    </row>
    <row r="22" spans="1:9" ht="15.75" customHeight="1">
      <c r="A22" s="900" t="str">
        <f>A15</f>
        <v>Contrats de change</v>
      </c>
      <c r="B22" s="50"/>
      <c r="C22" s="512" t="s">
        <v>181</v>
      </c>
      <c r="D22" s="1226"/>
      <c r="E22" s="1226"/>
      <c r="F22" s="1227"/>
      <c r="G22" s="292"/>
      <c r="I22" s="143"/>
    </row>
    <row r="23" spans="1:9" ht="15.75" customHeight="1">
      <c r="A23" s="900" t="str">
        <f>A16</f>
        <v>Contrats de change à terme</v>
      </c>
      <c r="B23" s="40"/>
      <c r="C23" s="512" t="s">
        <v>188</v>
      </c>
      <c r="D23" s="1226"/>
      <c r="E23" s="1226"/>
      <c r="F23" s="1227"/>
      <c r="I23" s="143"/>
    </row>
    <row r="24" spans="1:9" ht="15.75" customHeight="1">
      <c r="A24" s="900" t="str">
        <f>A17</f>
        <v>Swaps de devises</v>
      </c>
      <c r="B24" s="40"/>
      <c r="C24" s="512" t="s">
        <v>191</v>
      </c>
      <c r="D24" s="1226"/>
      <c r="E24" s="1226"/>
      <c r="F24" s="1227"/>
      <c r="I24" s="143"/>
    </row>
    <row r="25" spans="1:9" ht="15">
      <c r="A25" s="587"/>
      <c r="B25" s="415"/>
      <c r="C25" s="512" t="s">
        <v>396</v>
      </c>
      <c r="D25" s="1268">
        <f>SUM(D21:D24)</f>
        <v>0</v>
      </c>
      <c r="E25" s="1268">
        <f>SUM(E21:E24)</f>
        <v>0</v>
      </c>
      <c r="F25" s="1269">
        <f>SUM(F21:F24)</f>
        <v>0</v>
      </c>
      <c r="I25" s="143"/>
    </row>
    <row r="26" spans="1:9" ht="15">
      <c r="A26" s="2541" t="str">
        <f>IF(Langue=0,H26,I26)</f>
        <v>TOTAL - DÉSIGNÉS COMME INSTRUMENTS DE COUVERTURE </v>
      </c>
      <c r="B26" s="2542"/>
      <c r="C26" s="512" t="s">
        <v>386</v>
      </c>
      <c r="D26" s="1266">
        <f>SUM(D18+D25)</f>
        <v>0</v>
      </c>
      <c r="E26" s="1266">
        <f>SUM(E18+E25)</f>
        <v>0</v>
      </c>
      <c r="F26" s="1267">
        <f>SUM(F18+F25)</f>
        <v>0</v>
      </c>
      <c r="H26" s="915" t="s">
        <v>961</v>
      </c>
      <c r="I26" s="143" t="s">
        <v>1702</v>
      </c>
    </row>
    <row r="27" spans="1:9" ht="22.5" customHeight="1">
      <c r="A27" s="2541" t="str">
        <f>IF(Langue=0,H27,I27)</f>
        <v>À DES FINS DE TRANSACTIONS</v>
      </c>
      <c r="B27" s="2546"/>
      <c r="C27" s="2544"/>
      <c r="D27" s="2546"/>
      <c r="E27" s="2546"/>
      <c r="F27" s="2542"/>
      <c r="H27" s="915" t="s">
        <v>639</v>
      </c>
      <c r="I27" s="143" t="s">
        <v>1703</v>
      </c>
    </row>
    <row r="28" spans="1:9" ht="15.75" customHeight="1">
      <c r="A28" s="901" t="str">
        <f>IF(Langue=0,H28,I28)</f>
        <v>Contrats de taux d'intérêt</v>
      </c>
      <c r="B28" s="147"/>
      <c r="D28" s="360"/>
      <c r="E28" s="360"/>
      <c r="F28" s="414"/>
      <c r="H28" s="915" t="s">
        <v>634</v>
      </c>
      <c r="I28" s="143" t="s">
        <v>1437</v>
      </c>
    </row>
    <row r="29" spans="1:9" ht="15.75" customHeight="1">
      <c r="A29" s="900" t="s">
        <v>119</v>
      </c>
      <c r="B29" s="40"/>
      <c r="C29" s="435">
        <v>110</v>
      </c>
      <c r="D29" s="1226"/>
      <c r="E29" s="1226"/>
      <c r="F29" s="1227"/>
      <c r="I29" s="143"/>
    </row>
    <row r="30" spans="1:9" ht="15.75" customHeight="1">
      <c r="A30" s="900" t="str">
        <f>A20</f>
        <v>Contrats de taux d'intérêt</v>
      </c>
      <c r="B30" s="40"/>
      <c r="C30" s="435">
        <v>120</v>
      </c>
      <c r="D30" s="1226"/>
      <c r="E30" s="1226"/>
      <c r="F30" s="1227"/>
      <c r="I30" s="143"/>
    </row>
    <row r="31" spans="1:9" ht="15.75" customHeight="1">
      <c r="A31" s="900" t="str">
        <f>IF(Langue=0,H31,I31)</f>
        <v>Contrats à terme normalisés</v>
      </c>
      <c r="B31" s="40"/>
      <c r="C31" s="435">
        <v>130</v>
      </c>
      <c r="D31" s="1226"/>
      <c r="E31" s="1226"/>
      <c r="F31" s="1227"/>
      <c r="H31" s="915" t="s">
        <v>229</v>
      </c>
      <c r="I31" s="143" t="s">
        <v>1438</v>
      </c>
    </row>
    <row r="32" spans="1:9" ht="15.75" customHeight="1">
      <c r="A32" s="900" t="str">
        <f>IF(Langue=0,H32,I32)</f>
        <v>Options achetées</v>
      </c>
      <c r="B32" s="147"/>
      <c r="C32" s="435">
        <v>140</v>
      </c>
      <c r="D32" s="1226"/>
      <c r="E32" s="1226"/>
      <c r="F32" s="1227"/>
      <c r="H32" s="915" t="s">
        <v>625</v>
      </c>
      <c r="I32" s="143" t="s">
        <v>1705</v>
      </c>
    </row>
    <row r="33" spans="1:9" ht="15.75" customHeight="1">
      <c r="A33" s="900" t="str">
        <f>IF(Langue=0,H33,I33)</f>
        <v>Options vendues</v>
      </c>
      <c r="B33" s="40"/>
      <c r="C33" s="435">
        <v>150</v>
      </c>
      <c r="D33" s="1226"/>
      <c r="E33" s="1226"/>
      <c r="F33" s="1227"/>
      <c r="H33" s="915" t="s">
        <v>626</v>
      </c>
      <c r="I33" s="143" t="s">
        <v>1704</v>
      </c>
    </row>
    <row r="34" spans="1:9" ht="15.75" customHeight="1">
      <c r="A34" s="902"/>
      <c r="B34" s="147"/>
      <c r="C34" s="435">
        <v>199</v>
      </c>
      <c r="D34" s="1260">
        <f>SUM(D29:D33)</f>
        <v>0</v>
      </c>
      <c r="E34" s="1270">
        <f>SUM(E29:E33)</f>
        <v>0</v>
      </c>
      <c r="F34" s="1271">
        <f>SUM(F29:F33)</f>
        <v>0</v>
      </c>
      <c r="I34" s="143"/>
    </row>
    <row r="35" spans="1:9" ht="15.75" customHeight="1">
      <c r="A35" s="901" t="str">
        <f>IF(Langue=0,H35,I35)</f>
        <v>Contrats de change à terme</v>
      </c>
      <c r="B35" s="147"/>
      <c r="D35" s="360"/>
      <c r="E35" s="360"/>
      <c r="F35" s="414"/>
      <c r="H35" s="915" t="s">
        <v>636</v>
      </c>
      <c r="I35" s="293" t="s">
        <v>2280</v>
      </c>
    </row>
    <row r="36" spans="1:9" ht="15.75" customHeight="1">
      <c r="A36" s="900" t="str">
        <f>A16</f>
        <v>Contrats de change à terme</v>
      </c>
      <c r="B36" s="40"/>
      <c r="C36" s="435">
        <v>210</v>
      </c>
      <c r="D36" s="1226"/>
      <c r="E36" s="1226"/>
      <c r="F36" s="1227"/>
      <c r="I36" s="143"/>
    </row>
    <row r="37" spans="1:9" ht="15.75" customHeight="1">
      <c r="A37" s="900" t="str">
        <f>A17</f>
        <v>Swaps de devises</v>
      </c>
      <c r="B37" s="40"/>
      <c r="C37" s="435">
        <v>220</v>
      </c>
      <c r="D37" s="1226"/>
      <c r="E37" s="1226"/>
      <c r="F37" s="1227"/>
      <c r="I37" s="143"/>
    </row>
    <row r="38" spans="1:9" ht="15.75" customHeight="1">
      <c r="A38" s="900" t="str">
        <f>A32</f>
        <v>Options achetées</v>
      </c>
      <c r="B38" s="147"/>
      <c r="C38" s="435">
        <v>230</v>
      </c>
      <c r="D38" s="1226"/>
      <c r="E38" s="1226"/>
      <c r="F38" s="1227"/>
      <c r="I38" s="143"/>
    </row>
    <row r="39" spans="1:9" ht="15.75" customHeight="1">
      <c r="A39" s="900" t="str">
        <f>A33</f>
        <v>Options vendues</v>
      </c>
      <c r="B39" s="40"/>
      <c r="C39" s="435">
        <v>240</v>
      </c>
      <c r="D39" s="1226"/>
      <c r="E39" s="1226"/>
      <c r="F39" s="1227"/>
      <c r="I39" s="143"/>
    </row>
    <row r="40" spans="1:9" ht="15.75" customHeight="1">
      <c r="A40" s="902"/>
      <c r="B40" s="415"/>
      <c r="C40" s="588">
        <v>299</v>
      </c>
      <c r="D40" s="1270">
        <f>SUM(D36:D39)</f>
        <v>0</v>
      </c>
      <c r="E40" s="1270">
        <f>SUM(E36:E39)</f>
        <v>0</v>
      </c>
      <c r="F40" s="1271">
        <f>SUM(F36:F39)</f>
        <v>0</v>
      </c>
      <c r="I40" s="143"/>
    </row>
    <row r="41" spans="1:9" ht="21.75" customHeight="1">
      <c r="A41" s="2541" t="str">
        <f>IF(Langue=0,H41,I41)</f>
        <v>AUTRES CONTRATS</v>
      </c>
      <c r="B41" s="2546"/>
      <c r="C41" s="2544"/>
      <c r="D41" s="2546"/>
      <c r="E41" s="2546"/>
      <c r="F41" s="2542"/>
      <c r="H41" s="915" t="s">
        <v>628</v>
      </c>
      <c r="I41" s="143" t="s">
        <v>1441</v>
      </c>
    </row>
    <row r="42" spans="1:9" ht="15.75" customHeight="1">
      <c r="A42" s="900" t="s">
        <v>119</v>
      </c>
      <c r="B42" s="40"/>
      <c r="C42" s="435">
        <v>310</v>
      </c>
      <c r="D42" s="1226"/>
      <c r="E42" s="1226"/>
      <c r="F42" s="1227"/>
      <c r="I42" s="143"/>
    </row>
    <row r="43" spans="1:9" ht="15.75" customHeight="1">
      <c r="A43" s="900" t="str">
        <f>A31</f>
        <v>Contrats à terme normalisés</v>
      </c>
      <c r="B43" s="40"/>
      <c r="C43" s="435">
        <v>320</v>
      </c>
      <c r="D43" s="1226"/>
      <c r="E43" s="1226"/>
      <c r="F43" s="1227"/>
      <c r="I43" s="143"/>
    </row>
    <row r="44" spans="1:9" ht="15.75" customHeight="1">
      <c r="A44" s="900" t="str">
        <f>A32</f>
        <v>Options achetées</v>
      </c>
      <c r="B44" s="147"/>
      <c r="C44" s="435">
        <v>330</v>
      </c>
      <c r="D44" s="1226"/>
      <c r="E44" s="1226"/>
      <c r="F44" s="1227"/>
      <c r="I44" s="143"/>
    </row>
    <row r="45" spans="1:9" ht="15.75" customHeight="1">
      <c r="A45" s="900" t="str">
        <f>A33</f>
        <v>Options vendues</v>
      </c>
      <c r="B45" s="40"/>
      <c r="C45" s="435">
        <v>340</v>
      </c>
      <c r="D45" s="1226"/>
      <c r="E45" s="1226"/>
      <c r="F45" s="1227"/>
      <c r="I45" s="143"/>
    </row>
    <row r="46" spans="1:9" ht="15.75" customHeight="1">
      <c r="A46" s="587"/>
      <c r="B46" s="415"/>
      <c r="C46" s="435">
        <v>399</v>
      </c>
      <c r="D46" s="1272">
        <f>SUM(D42:D45)</f>
        <v>0</v>
      </c>
      <c r="E46" s="1272">
        <f>SUM(E42:E45)</f>
        <v>0</v>
      </c>
      <c r="F46" s="1273">
        <f>SUM(F42:F45)</f>
        <v>0</v>
      </c>
      <c r="I46" s="143"/>
    </row>
    <row r="47" spans="1:9" s="294" customFormat="1" ht="22.5" customHeight="1">
      <c r="A47" s="1034" t="str">
        <f>IF(Langue=0,H47,I47)</f>
        <v>TOTAL - À DES FINS DE TRANSACTIONS</v>
      </c>
      <c r="B47" s="416"/>
      <c r="C47" s="513">
        <v>499</v>
      </c>
      <c r="D47" s="1274">
        <f>+D34+D40+D46</f>
        <v>0</v>
      </c>
      <c r="E47" s="1274">
        <f>+E34+E40+E46</f>
        <v>0</v>
      </c>
      <c r="F47" s="1275">
        <f>+F34+F40+F46</f>
        <v>0</v>
      </c>
      <c r="H47" s="915" t="s">
        <v>962</v>
      </c>
      <c r="I47" s="143" t="s">
        <v>1706</v>
      </c>
    </row>
    <row r="48" spans="1:9" ht="11.25" customHeight="1">
      <c r="A48" s="2547"/>
      <c r="B48" s="2549"/>
      <c r="C48" s="2550"/>
      <c r="D48" s="2549"/>
      <c r="E48" s="2549"/>
      <c r="F48" s="2548"/>
      <c r="I48" s="143"/>
    </row>
    <row r="49" spans="1:9" ht="30" customHeight="1">
      <c r="A49" s="2547" t="str">
        <f>IF(Langue=0,H49,I49)</f>
        <v>Total des instruments dérivés avant l'incidence des accords généraux de compensation</v>
      </c>
      <c r="B49" s="2548"/>
      <c r="C49" s="513">
        <v>599</v>
      </c>
      <c r="D49" s="1270">
        <f>+D26+D47</f>
        <v>0</v>
      </c>
      <c r="E49" s="1276">
        <f>+E26+E47</f>
        <v>0</v>
      </c>
      <c r="F49" s="1277">
        <f>+F26+F47</f>
        <v>0</v>
      </c>
      <c r="H49" s="922" t="s">
        <v>640</v>
      </c>
      <c r="I49" s="247" t="s">
        <v>2281</v>
      </c>
    </row>
    <row r="50" spans="1:9" ht="11.25" customHeight="1">
      <c r="A50" s="2558"/>
      <c r="B50" s="2559"/>
      <c r="C50" s="2559"/>
      <c r="D50" s="2559"/>
      <c r="E50" s="2559"/>
      <c r="F50" s="2560"/>
      <c r="I50" s="143"/>
    </row>
    <row r="51" spans="1:9" ht="15">
      <c r="A51" s="589" t="str">
        <f>IF(Langue=0,H51,I51)</f>
        <v>Moins : Incidence des accords généraux de compensation</v>
      </c>
      <c r="B51" s="417"/>
      <c r="C51" s="361">
        <v>650</v>
      </c>
      <c r="D51" s="1264"/>
      <c r="E51" s="1264"/>
      <c r="F51" s="1265"/>
      <c r="H51" s="915" t="s">
        <v>641</v>
      </c>
      <c r="I51" s="143" t="s">
        <v>2282</v>
      </c>
    </row>
    <row r="52" spans="1:9" ht="15">
      <c r="A52" s="2553"/>
      <c r="B52" s="2554"/>
      <c r="C52" s="2555"/>
      <c r="D52" s="2554"/>
      <c r="E52" s="2554"/>
      <c r="F52" s="2556"/>
      <c r="I52" s="143"/>
    </row>
    <row r="53" spans="1:9" ht="31.5" customHeight="1">
      <c r="A53" s="2551" t="str">
        <f>IF(Langue=0,H53,I53)</f>
        <v>Total des instruments financiers dérivés après l'incidence des accords généraux de compensation</v>
      </c>
      <c r="B53" s="2552"/>
      <c r="C53" s="361">
        <v>699</v>
      </c>
      <c r="D53" s="1276">
        <f>+D49-D51</f>
        <v>0</v>
      </c>
      <c r="E53" s="1445">
        <f>+E49-E51</f>
        <v>0</v>
      </c>
      <c r="F53" s="1200">
        <f>+F49-F51</f>
        <v>0</v>
      </c>
      <c r="H53" s="922" t="s">
        <v>642</v>
      </c>
      <c r="I53" s="143" t="s">
        <v>2283</v>
      </c>
    </row>
    <row r="54" spans="1:9" ht="15">
      <c r="A54" s="590"/>
      <c r="B54" s="60"/>
      <c r="F54" s="1040"/>
      <c r="I54" s="143"/>
    </row>
    <row r="55" spans="1:9" ht="15">
      <c r="A55" s="2526">
        <f>+'1500'!A36:L36+1</f>
        <v>47</v>
      </c>
      <c r="B55" s="2527"/>
      <c r="C55" s="2527"/>
      <c r="D55" s="2527"/>
      <c r="E55" s="2527"/>
      <c r="F55" s="2528"/>
      <c r="I55" s="143"/>
    </row>
    <row r="56" spans="6:9" ht="15">
      <c r="F56" s="1578"/>
      <c r="I56" s="143"/>
    </row>
    <row r="57" spans="8:9" ht="15">
      <c r="H57" s="936" t="s">
        <v>91</v>
      </c>
      <c r="I57" s="160" t="s">
        <v>1708</v>
      </c>
    </row>
    <row r="58" spans="8:9" ht="15">
      <c r="H58" s="914" t="s">
        <v>616</v>
      </c>
      <c r="I58" s="384" t="s">
        <v>1707</v>
      </c>
    </row>
    <row r="59" spans="8:9" ht="15">
      <c r="H59" s="914" t="s">
        <v>630</v>
      </c>
      <c r="I59" s="384" t="s">
        <v>1427</v>
      </c>
    </row>
    <row r="60" spans="8:9" ht="15">
      <c r="H60" s="1005" t="s">
        <v>631</v>
      </c>
      <c r="I60" s="625" t="s">
        <v>1428</v>
      </c>
    </row>
  </sheetData>
  <sheetProtection algorithmName="SHA-512" hashValue="G4d+/ubxc0s9JZbl9EBv86gZH9wqqN02I4fitzTCpTER6+zv2nqDVVbUGMhXHmVR13Ykds5Uek7c/fbXBhx3ww==" saltValue="NBUiJuB9ugLu5+aW2g+ebQ==" spinCount="100000" sheet="1" objects="1" scenarios="1"/>
  <mergeCells count="28">
    <mergeCell ref="T8:T9"/>
    <mergeCell ref="M8:M9"/>
    <mergeCell ref="N8:N9"/>
    <mergeCell ref="O8:Q10"/>
    <mergeCell ref="R8:R9"/>
    <mergeCell ref="S8:S9"/>
    <mergeCell ref="L8:L9"/>
    <mergeCell ref="A50:F50"/>
    <mergeCell ref="A2:F2"/>
    <mergeCell ref="A3:F3"/>
    <mergeCell ref="A4:F4"/>
    <mergeCell ref="A5:F5"/>
    <mergeCell ref="A1:D1"/>
    <mergeCell ref="A55:F55"/>
    <mergeCell ref="A6:F6"/>
    <mergeCell ref="A7:F7"/>
    <mergeCell ref="A8:C10"/>
    <mergeCell ref="D8:D9"/>
    <mergeCell ref="E8:E9"/>
    <mergeCell ref="F8:F9"/>
    <mergeCell ref="A26:B26"/>
    <mergeCell ref="A11:F11"/>
    <mergeCell ref="A27:F27"/>
    <mergeCell ref="A41:F41"/>
    <mergeCell ref="A49:B49"/>
    <mergeCell ref="A48:F48"/>
    <mergeCell ref="A53:B53"/>
    <mergeCell ref="A52:F52"/>
  </mergeCells>
  <conditionalFormatting sqref="B3:F3">
    <cfRule type="expression" priority="25" dxfId="64">
      <formula>#REF!=0</formula>
    </cfRule>
  </conditionalFormatting>
  <conditionalFormatting sqref="B5:F5">
    <cfRule type="expression" priority="27" dxfId="64">
      <formula>#REF!=0</formula>
    </cfRule>
  </conditionalFormatting>
  <conditionalFormatting sqref="A5">
    <cfRule type="expression" priority="30" dxfId="64">
      <formula>#REF!=0</formula>
    </cfRule>
  </conditionalFormatting>
  <conditionalFormatting sqref="A3">
    <cfRule type="expression" priority="31" dxfId="64">
      <formula>#REF!=0</formula>
    </cfRule>
  </conditionalFormatting>
  <conditionalFormatting sqref="A6">
    <cfRule type="expression" priority="1" dxfId="132">
      <formula>'\Coopératives\[Formulaire COOP_ 2015_VF_1.1.1.xlsx]Feuil1'!#REF!=0</formula>
    </cfRule>
  </conditionalFormatting>
  <hyperlinks>
    <hyperlink ref="E53" location="_P100161002" tooltip="Bilan - Ligne 1610 \ Balance Sheet - Line 1610" display="_100_1610_02"/>
    <hyperlink ref="F53" location="_P100220002" tooltip="Bilan - Ligne 2200 \ Balance Sheet - Line 2200" display="_P100220002"/>
  </hyperlinks>
  <printOptions horizontalCentered="1"/>
  <pageMargins left="0.393700787401575" right="0.393700787401575" top="1.11055118110236" bottom="0.590551181102362" header="0.31496062992126" footer="0.31496062992126"/>
  <pageSetup orientation="portrait" scale="72" r:id="rId2"/>
  <drawing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Feuil68">
    <tabColor rgb="FF92D050"/>
  </sheetPr>
  <dimension ref="A1:K49"/>
  <sheetViews>
    <sheetView zoomScale="90" zoomScaleNormal="90" workbookViewId="0" topLeftCell="A1">
      <selection pane="topLeft" activeCell="A1" sqref="A1:F1"/>
    </sheetView>
  </sheetViews>
  <sheetFormatPr defaultColWidth="0" defaultRowHeight="15" outlineLevelCol="1"/>
  <cols>
    <col min="1" max="1" width="32.8571428571429" style="1039" customWidth="1"/>
    <col min="2" max="2" width="23.8571428571429" style="1039" customWidth="1"/>
    <col min="3" max="3" width="5.71428571428571" style="1039" customWidth="1"/>
    <col min="4" max="4" width="14.8571428571429" style="1039" customWidth="1"/>
    <col min="5" max="5" width="14.5714285714286" style="1039" customWidth="1"/>
    <col min="6" max="6" width="16.4285714285714" style="1039" customWidth="1"/>
    <col min="7" max="7" width="15" style="1039" customWidth="1"/>
    <col min="8" max="8" width="19.2857142857143" style="1039" customWidth="1"/>
    <col min="9" max="9" width="1.42857142857143" style="1039" customWidth="1"/>
    <col min="10" max="10" width="42.4285714285714" style="176" hidden="1" customWidth="1" outlineLevel="1"/>
    <col min="11" max="11" width="52.4285714285714" style="1039" hidden="1" customWidth="1" outlineLevel="1"/>
    <col min="12" max="12" width="0" style="1039" hidden="1" customWidth="1" collapsed="1"/>
    <col min="13" max="16384" width="5.71428571428571" style="1039" hidden="1"/>
  </cols>
  <sheetData>
    <row r="1" spans="1:9" ht="24" customHeight="1">
      <c r="A1" s="2524" t="str">
        <f>Identification!A14</f>
        <v>SOCIÉTÉ À CHARTE QUÉBÉCOISE</v>
      </c>
      <c r="B1" s="2525"/>
      <c r="C1" s="2525"/>
      <c r="D1" s="2525"/>
      <c r="E1" s="2525"/>
      <c r="F1" s="2525"/>
      <c r="G1" s="937"/>
      <c r="H1" s="218" t="str">
        <f>Identification!A15</f>
        <v>ÉTAT ANNUEL</v>
      </c>
      <c r="I1" s="122"/>
    </row>
    <row r="2" spans="1:8" ht="15">
      <c r="A2" s="2561" t="str">
        <f>IF(Langue=0,"ANNEXE "&amp;'T des M - T of C'!A40,"SCHEDULE "&amp;'T des M - T of C'!A40)</f>
        <v>ANNEXE 1610.1</v>
      </c>
      <c r="B2" s="2562"/>
      <c r="C2" s="2562"/>
      <c r="D2" s="2562"/>
      <c r="E2" s="2562"/>
      <c r="F2" s="2562"/>
      <c r="G2" s="2562"/>
      <c r="H2" s="2563"/>
    </row>
    <row r="3" spans="1:8" ht="22.5" customHeight="1">
      <c r="A3" s="2564">
        <f>'300'!$A$3</f>
        <v>0</v>
      </c>
      <c r="B3" s="2565"/>
      <c r="C3" s="2565"/>
      <c r="D3" s="2565"/>
      <c r="E3" s="2565"/>
      <c r="F3" s="2565"/>
      <c r="G3" s="2565"/>
      <c r="H3" s="2566"/>
    </row>
    <row r="4" spans="1:8" ht="39.75" customHeight="1">
      <c r="A4" s="2580" t="str">
        <f>UPPER(+'T des M - T of C'!B40)</f>
        <v>ÉCHÉANCE  DES MONTANTS NOMINAUX DE RÉFÉRENCE</v>
      </c>
      <c r="B4" s="2581"/>
      <c r="C4" s="2581"/>
      <c r="D4" s="2581"/>
      <c r="E4" s="2581"/>
      <c r="F4" s="2581"/>
      <c r="G4" s="2581"/>
      <c r="H4" s="2582"/>
    </row>
    <row r="5" spans="1:8" ht="22.5" customHeight="1">
      <c r="A5" s="2535" t="str">
        <f>IF(Langue=0,"au "&amp;Identification!J19,"As at "&amp;Identification!J19)</f>
        <v>au </v>
      </c>
      <c r="B5" s="2536"/>
      <c r="C5" s="2536"/>
      <c r="D5" s="2536"/>
      <c r="E5" s="2536"/>
      <c r="F5" s="2536"/>
      <c r="G5" s="2536"/>
      <c r="H5" s="2537"/>
    </row>
    <row r="6" spans="1:11" ht="15" customHeight="1">
      <c r="A6" s="2124" t="str">
        <f>IF(Langue=0,J6,K6)</f>
        <v>(000$)</v>
      </c>
      <c r="B6" s="2125"/>
      <c r="C6" s="2125"/>
      <c r="D6" s="2125"/>
      <c r="E6" s="2125"/>
      <c r="F6" s="2125"/>
      <c r="G6" s="2125"/>
      <c r="H6" s="2126"/>
      <c r="J6" s="102" t="s">
        <v>325</v>
      </c>
      <c r="K6" s="244" t="s">
        <v>970</v>
      </c>
    </row>
    <row r="7" spans="1:8" ht="11.25" customHeight="1">
      <c r="A7" s="2193"/>
      <c r="B7" s="2194"/>
      <c r="C7" s="2194"/>
      <c r="D7" s="2194"/>
      <c r="E7" s="2194"/>
      <c r="F7" s="2194"/>
      <c r="G7" s="2194"/>
      <c r="H7" s="2195"/>
    </row>
    <row r="8" spans="1:8" ht="15" customHeight="1">
      <c r="A8" s="2532" t="str">
        <f>IF(Langue=0,J43,K43)</f>
        <v>CATÉGORIE</v>
      </c>
      <c r="B8" s="2533"/>
      <c r="C8" s="2534"/>
      <c r="D8" s="2574" t="str">
        <f>IF(Langue=0,J44,K44)</f>
        <v>Échéance</v>
      </c>
      <c r="E8" s="2575"/>
      <c r="F8" s="2575"/>
      <c r="G8" s="2576"/>
      <c r="H8" s="2430" t="str">
        <f>IF(Langue=0,J49,K49)</f>
        <v>Montant nominal de référence</v>
      </c>
    </row>
    <row r="9" spans="1:8" ht="51" customHeight="1">
      <c r="A9" s="2535"/>
      <c r="B9" s="2536"/>
      <c r="C9" s="2537"/>
      <c r="D9" s="1021" t="str">
        <f>IF(Langue=0,J45,K45)</f>
        <v>Moins de 1 an</v>
      </c>
      <c r="E9" s="1021" t="str">
        <f>IF(Langue=0,J46,K46)</f>
        <v>De 1 à 3 ans</v>
      </c>
      <c r="F9" s="1021" t="str">
        <f>IF(Langue=0,J47,K47)</f>
        <v>Plus de 3 ans à 
5 ans</v>
      </c>
      <c r="G9" s="1021" t="str">
        <f>IF(Langue=0,J48,K48)</f>
        <v>Plus de 5 ans</v>
      </c>
      <c r="H9" s="2431"/>
    </row>
    <row r="10" spans="1:8" ht="15">
      <c r="A10" s="2538"/>
      <c r="B10" s="2539"/>
      <c r="C10" s="2540"/>
      <c r="D10" s="273" t="s">
        <v>377</v>
      </c>
      <c r="E10" s="273" t="s">
        <v>376</v>
      </c>
      <c r="F10" s="273" t="s">
        <v>378</v>
      </c>
      <c r="G10" s="273" t="s">
        <v>379</v>
      </c>
      <c r="H10" s="273" t="s">
        <v>380</v>
      </c>
    </row>
    <row r="11" spans="1:11" ht="22.5" customHeight="1">
      <c r="A11" s="2543" t="str">
        <f t="shared" si="0" ref="A11:A18">IF(Langue=0,J11,K11)</f>
        <v>CONTRATS DE TAUX D'INTÉRÊT</v>
      </c>
      <c r="B11" s="2544"/>
      <c r="C11" s="2544"/>
      <c r="D11" s="2544"/>
      <c r="E11" s="2544"/>
      <c r="F11" s="2544"/>
      <c r="G11" s="2544"/>
      <c r="H11" s="2545"/>
      <c r="J11" s="146" t="s">
        <v>116</v>
      </c>
      <c r="K11" s="177" t="s">
        <v>1444</v>
      </c>
    </row>
    <row r="12" spans="1:11" ht="15.75" customHeight="1">
      <c r="A12" s="584" t="str">
        <f t="shared" si="0"/>
        <v>Contrats hors cote</v>
      </c>
      <c r="B12" s="147"/>
      <c r="C12" s="1042"/>
      <c r="D12" s="1042"/>
      <c r="E12" s="1042"/>
      <c r="F12" s="1042"/>
      <c r="G12" s="1042"/>
      <c r="H12" s="1043"/>
      <c r="J12" s="1055" t="s">
        <v>621</v>
      </c>
      <c r="K12" s="145" t="s">
        <v>1713</v>
      </c>
    </row>
    <row r="13" spans="1:11" ht="15.75" customHeight="1">
      <c r="A13" s="585" t="str">
        <f t="shared" si="0"/>
        <v>Swaps de taux d'intérêt</v>
      </c>
      <c r="B13" s="40"/>
      <c r="C13" s="512" t="s">
        <v>385</v>
      </c>
      <c r="D13" s="1278"/>
      <c r="E13" s="1278"/>
      <c r="F13" s="1278"/>
      <c r="G13" s="1278"/>
      <c r="H13" s="1269">
        <f>SUM(D13:G13)</f>
        <v>0</v>
      </c>
      <c r="J13" s="176" t="s">
        <v>622</v>
      </c>
      <c r="K13" s="178" t="s">
        <v>1445</v>
      </c>
    </row>
    <row r="14" spans="1:11" ht="15.75" customHeight="1">
      <c r="A14" s="585" t="str">
        <f t="shared" si="0"/>
        <v>Contrats de garantie de taux d'intérêt</v>
      </c>
      <c r="B14" s="40"/>
      <c r="C14" s="512" t="s">
        <v>194</v>
      </c>
      <c r="D14" s="1279"/>
      <c r="E14" s="1279"/>
      <c r="F14" s="1279"/>
      <c r="G14" s="1279"/>
      <c r="H14" s="1267">
        <f>SUM(D14:G14)</f>
        <v>0</v>
      </c>
      <c r="J14" s="176" t="s">
        <v>623</v>
      </c>
      <c r="K14" s="178" t="s">
        <v>1709</v>
      </c>
    </row>
    <row r="15" spans="1:11" ht="15.75" customHeight="1">
      <c r="A15" s="584" t="str">
        <f t="shared" si="0"/>
        <v>Contrats négociables en Bourse</v>
      </c>
      <c r="B15" s="147"/>
      <c r="C15" s="2572"/>
      <c r="D15" s="2572"/>
      <c r="E15" s="2572"/>
      <c r="F15" s="2572"/>
      <c r="G15" s="2572"/>
      <c r="H15" s="2573"/>
      <c r="J15" s="1055" t="s">
        <v>624</v>
      </c>
      <c r="K15" s="145" t="s">
        <v>1447</v>
      </c>
    </row>
    <row r="16" spans="1:11" ht="15.75" customHeight="1">
      <c r="A16" s="585" t="str">
        <f t="shared" si="0"/>
        <v>Contrats à terme normalisés</v>
      </c>
      <c r="B16" s="40"/>
      <c r="C16" s="512" t="s">
        <v>195</v>
      </c>
      <c r="D16" s="1278"/>
      <c r="E16" s="1278"/>
      <c r="F16" s="1278"/>
      <c r="G16" s="1278"/>
      <c r="H16" s="1269">
        <f>SUM(D16:G16)</f>
        <v>0</v>
      </c>
      <c r="J16" s="176" t="s">
        <v>229</v>
      </c>
      <c r="K16" s="178" t="s">
        <v>1438</v>
      </c>
    </row>
    <row r="17" spans="1:11" ht="15.75" customHeight="1">
      <c r="A17" s="585" t="str">
        <f t="shared" si="0"/>
        <v>Options achetées</v>
      </c>
      <c r="B17" s="40"/>
      <c r="C17" s="512" t="s">
        <v>200</v>
      </c>
      <c r="D17" s="1278"/>
      <c r="E17" s="1278"/>
      <c r="F17" s="1278"/>
      <c r="G17" s="1278"/>
      <c r="H17" s="1269">
        <f>SUM(D17:G17)</f>
        <v>0</v>
      </c>
      <c r="J17" s="176" t="s">
        <v>625</v>
      </c>
      <c r="K17" s="178" t="s">
        <v>1705</v>
      </c>
    </row>
    <row r="18" spans="1:11" ht="15.75" customHeight="1">
      <c r="A18" s="585" t="str">
        <f t="shared" si="0"/>
        <v>Options vendues</v>
      </c>
      <c r="B18" s="40"/>
      <c r="C18" s="512" t="s">
        <v>347</v>
      </c>
      <c r="D18" s="1278"/>
      <c r="E18" s="1278"/>
      <c r="F18" s="1278"/>
      <c r="G18" s="1278"/>
      <c r="H18" s="1269">
        <f>SUM(D18:G18)</f>
        <v>0</v>
      </c>
      <c r="J18" s="176" t="s">
        <v>626</v>
      </c>
      <c r="K18" s="178" t="s">
        <v>1704</v>
      </c>
    </row>
    <row r="19" spans="1:11" ht="15.75" customHeight="1">
      <c r="A19" s="587"/>
      <c r="B19" s="415"/>
      <c r="C19" s="512" t="s">
        <v>386</v>
      </c>
      <c r="D19" s="1280">
        <f>SUM(D13:D18)</f>
        <v>0</v>
      </c>
      <c r="E19" s="1280">
        <f>SUM(E13:E18)</f>
        <v>0</v>
      </c>
      <c r="F19" s="1280">
        <f>SUM(F13:F18)</f>
        <v>0</v>
      </c>
      <c r="G19" s="1280">
        <f>SUM(G13:G18)</f>
        <v>0</v>
      </c>
      <c r="H19" s="1281">
        <f>SUM(H13:H18)</f>
        <v>0</v>
      </c>
      <c r="K19" s="295"/>
    </row>
    <row r="20" spans="1:11" ht="22.5" customHeight="1">
      <c r="A20" s="2541" t="str">
        <f>IF(Langue=0,J20,K20)</f>
        <v>CONTRATS DE CHANGE</v>
      </c>
      <c r="B20" s="2546"/>
      <c r="C20" s="2544"/>
      <c r="D20" s="2546"/>
      <c r="E20" s="2546"/>
      <c r="F20" s="2546"/>
      <c r="G20" s="2546"/>
      <c r="H20" s="2542"/>
      <c r="J20" s="1055" t="s">
        <v>117</v>
      </c>
      <c r="K20" s="145" t="s">
        <v>1446</v>
      </c>
    </row>
    <row r="21" spans="1:11" ht="15.75" customHeight="1">
      <c r="A21" s="901" t="str">
        <f>A12</f>
        <v>Contrats hors cote</v>
      </c>
      <c r="B21" s="147"/>
      <c r="C21" s="1042"/>
      <c r="D21" s="1042"/>
      <c r="E21" s="1042"/>
      <c r="F21" s="1042"/>
      <c r="G21" s="1042"/>
      <c r="H21" s="1043"/>
      <c r="J21" s="147"/>
      <c r="K21" s="295"/>
    </row>
    <row r="22" spans="1:11" ht="15.75" customHeight="1">
      <c r="A22" s="900" t="str">
        <f>IF(Langue=0,J22,K22)</f>
        <v>Contrats à terme</v>
      </c>
      <c r="B22" s="147"/>
      <c r="C22" s="435">
        <v>100</v>
      </c>
      <c r="D22" s="1278"/>
      <c r="E22" s="1278"/>
      <c r="F22" s="1278"/>
      <c r="G22" s="1278"/>
      <c r="H22" s="1269">
        <f>SUM(D22:G22)</f>
        <v>0</v>
      </c>
      <c r="J22" s="176" t="s">
        <v>627</v>
      </c>
      <c r="K22" s="178" t="s">
        <v>1438</v>
      </c>
    </row>
    <row r="23" spans="1:11" ht="15.75" customHeight="1">
      <c r="A23" s="900" t="s">
        <v>118</v>
      </c>
      <c r="B23" s="40"/>
      <c r="C23" s="435">
        <v>110</v>
      </c>
      <c r="D23" s="1278"/>
      <c r="E23" s="1278"/>
      <c r="F23" s="1278"/>
      <c r="G23" s="1278"/>
      <c r="H23" s="1269">
        <f>SUM(D23:G23)</f>
        <v>0</v>
      </c>
      <c r="J23" s="176" t="s">
        <v>118</v>
      </c>
      <c r="K23" s="178" t="s">
        <v>1434</v>
      </c>
    </row>
    <row r="24" spans="1:11" ht="15.75" customHeight="1">
      <c r="A24" s="900" t="str">
        <f>A17</f>
        <v>Options achetées</v>
      </c>
      <c r="B24" s="40"/>
      <c r="C24" s="435">
        <v>120</v>
      </c>
      <c r="D24" s="1278"/>
      <c r="E24" s="1278"/>
      <c r="F24" s="1278"/>
      <c r="G24" s="1278"/>
      <c r="H24" s="1269">
        <f>SUM(D24:G24)</f>
        <v>0</v>
      </c>
      <c r="K24" s="295"/>
    </row>
    <row r="25" spans="1:11" ht="15.75" customHeight="1">
      <c r="A25" s="900" t="str">
        <f>A18</f>
        <v>Options vendues</v>
      </c>
      <c r="B25" s="40"/>
      <c r="C25" s="435">
        <v>130</v>
      </c>
      <c r="D25" s="1279"/>
      <c r="E25" s="1279"/>
      <c r="F25" s="1279"/>
      <c r="G25" s="1279"/>
      <c r="H25" s="1267">
        <f>SUM(D25:G25)</f>
        <v>0</v>
      </c>
      <c r="K25" s="295"/>
    </row>
    <row r="26" spans="1:11" ht="15.75" customHeight="1">
      <c r="A26" s="901" t="str">
        <f>A15</f>
        <v>Contrats négociables en Bourse</v>
      </c>
      <c r="B26" s="147"/>
      <c r="C26" s="2572"/>
      <c r="D26" s="2572"/>
      <c r="E26" s="2572"/>
      <c r="F26" s="2572"/>
      <c r="G26" s="2572"/>
      <c r="H26" s="2573"/>
      <c r="J26" s="1055"/>
      <c r="K26" s="295"/>
    </row>
    <row r="27" spans="1:11" ht="15.75" customHeight="1">
      <c r="A27" s="900" t="str">
        <f>A22</f>
        <v>Contrats à terme</v>
      </c>
      <c r="B27" s="40"/>
      <c r="C27" s="435">
        <v>140</v>
      </c>
      <c r="D27" s="1278"/>
      <c r="E27" s="1278"/>
      <c r="F27" s="1278"/>
      <c r="G27" s="1278"/>
      <c r="H27" s="1269">
        <f>SUM(D27:G27)</f>
        <v>0</v>
      </c>
      <c r="K27" s="295"/>
    </row>
    <row r="28" spans="1:11" ht="15.75" customHeight="1">
      <c r="A28" s="587"/>
      <c r="B28" s="415"/>
      <c r="C28" s="435">
        <v>199</v>
      </c>
      <c r="D28" s="1280">
        <f>SUM(D22:D27)</f>
        <v>0</v>
      </c>
      <c r="E28" s="1280">
        <f>SUM(E22:E27)</f>
        <v>0</v>
      </c>
      <c r="F28" s="1280">
        <f>SUM(F22:F27)</f>
        <v>0</v>
      </c>
      <c r="G28" s="1280">
        <f>SUM(G22:G27)</f>
        <v>0</v>
      </c>
      <c r="H28" s="1281">
        <f>SUM(H22:H27)</f>
        <v>0</v>
      </c>
      <c r="K28" s="295"/>
    </row>
    <row r="29" spans="1:11" ht="22.5" customHeight="1">
      <c r="A29" s="2541" t="str">
        <f>IF(Langue=0,J29,K29)</f>
        <v>AUTRES CONTRATS</v>
      </c>
      <c r="B29" s="2546"/>
      <c r="C29" s="2544"/>
      <c r="D29" s="2546"/>
      <c r="E29" s="2546"/>
      <c r="F29" s="2546"/>
      <c r="G29" s="2546"/>
      <c r="H29" s="2542"/>
      <c r="J29" s="1055" t="s">
        <v>628</v>
      </c>
      <c r="K29" s="145" t="s">
        <v>1441</v>
      </c>
    </row>
    <row r="30" spans="1:11" ht="15.75" customHeight="1">
      <c r="A30" s="901" t="str">
        <f>A12</f>
        <v>Contrats hors cote</v>
      </c>
      <c r="B30" s="147"/>
      <c r="C30" s="1042"/>
      <c r="D30" s="1042"/>
      <c r="E30" s="1042"/>
      <c r="F30" s="1042"/>
      <c r="G30" s="1042"/>
      <c r="H30" s="1043"/>
      <c r="J30" s="1055"/>
      <c r="K30" s="295"/>
    </row>
    <row r="31" spans="1:11" ht="15.75" customHeight="1">
      <c r="A31" s="900" t="s">
        <v>119</v>
      </c>
      <c r="B31" s="40"/>
      <c r="C31" s="435">
        <v>200</v>
      </c>
      <c r="D31" s="1278"/>
      <c r="E31" s="1278"/>
      <c r="F31" s="1278"/>
      <c r="G31" s="1278"/>
      <c r="H31" s="1269">
        <f>SUM(D31:G31)</f>
        <v>0</v>
      </c>
      <c r="K31" s="295"/>
    </row>
    <row r="32" spans="1:11" ht="15.75" customHeight="1">
      <c r="A32" s="900" t="str">
        <f>A17</f>
        <v>Options achetées</v>
      </c>
      <c r="B32" s="40"/>
      <c r="C32" s="435">
        <v>210</v>
      </c>
      <c r="D32" s="1278"/>
      <c r="E32" s="1278"/>
      <c r="F32" s="1278"/>
      <c r="G32" s="1278"/>
      <c r="H32" s="1269">
        <f>SUM(D32:G32)</f>
        <v>0</v>
      </c>
      <c r="K32" s="295"/>
    </row>
    <row r="33" spans="1:11" ht="15.75" customHeight="1">
      <c r="A33" s="900" t="str">
        <f>A18</f>
        <v>Options vendues</v>
      </c>
      <c r="B33" s="40"/>
      <c r="C33" s="435">
        <v>220</v>
      </c>
      <c r="D33" s="1279"/>
      <c r="E33" s="1279"/>
      <c r="F33" s="1279"/>
      <c r="G33" s="1279"/>
      <c r="H33" s="1267">
        <f>SUM(D33:G33)</f>
        <v>0</v>
      </c>
      <c r="K33" s="295"/>
    </row>
    <row r="34" spans="1:11" ht="15.75" customHeight="1">
      <c r="A34" s="2577" t="str">
        <f>IF(Langue=0,J34,K34)</f>
        <v>Contrats négociés par l'intermédiaire d'une chambre de compensation</v>
      </c>
      <c r="B34" s="2578"/>
      <c r="C34" s="2578"/>
      <c r="D34" s="2578"/>
      <c r="E34" s="2578"/>
      <c r="F34" s="2578"/>
      <c r="G34" s="2578"/>
      <c r="H34" s="2579"/>
      <c r="J34" s="1055" t="s">
        <v>629</v>
      </c>
      <c r="K34" s="184" t="s">
        <v>1712</v>
      </c>
    </row>
    <row r="35" spans="1:11" ht="15.75" customHeight="1">
      <c r="A35" s="900" t="s">
        <v>119</v>
      </c>
      <c r="B35" s="40"/>
      <c r="C35" s="435">
        <v>230</v>
      </c>
      <c r="D35" s="1279"/>
      <c r="E35" s="1279"/>
      <c r="F35" s="1279"/>
      <c r="G35" s="1279"/>
      <c r="H35" s="1267">
        <f>SUM(D35:G35)</f>
        <v>0</v>
      </c>
      <c r="J35" s="915"/>
      <c r="K35" s="295"/>
    </row>
    <row r="36" spans="1:11" ht="15.75" customHeight="1">
      <c r="A36" s="901" t="str">
        <f>A15</f>
        <v>Contrats négociables en Bourse</v>
      </c>
      <c r="B36" s="147"/>
      <c r="C36" s="2572"/>
      <c r="D36" s="2572"/>
      <c r="E36" s="2572"/>
      <c r="F36" s="2572"/>
      <c r="G36" s="2572"/>
      <c r="H36" s="2573"/>
      <c r="J36" s="296"/>
      <c r="K36" s="295"/>
    </row>
    <row r="37" spans="1:11" ht="15.75" customHeight="1">
      <c r="A37" s="900" t="str">
        <f>A16</f>
        <v>Contrats à terme normalisés</v>
      </c>
      <c r="B37" s="147"/>
      <c r="C37" s="435">
        <v>240</v>
      </c>
      <c r="D37" s="1278"/>
      <c r="E37" s="1278"/>
      <c r="F37" s="1278"/>
      <c r="G37" s="1278"/>
      <c r="H37" s="1269">
        <f>SUM(D37:G37)</f>
        <v>0</v>
      </c>
      <c r="K37" s="295"/>
    </row>
    <row r="38" spans="1:11" ht="15.75" customHeight="1">
      <c r="A38" s="900" t="str">
        <f>A17</f>
        <v>Options achetées</v>
      </c>
      <c r="B38" s="147"/>
      <c r="C38" s="435">
        <v>250</v>
      </c>
      <c r="D38" s="1278"/>
      <c r="E38" s="1278"/>
      <c r="F38" s="1278"/>
      <c r="G38" s="1278"/>
      <c r="H38" s="1269">
        <f>SUM(D38:G38)</f>
        <v>0</v>
      </c>
      <c r="K38" s="295"/>
    </row>
    <row r="39" spans="1:11" ht="15.75" customHeight="1">
      <c r="A39" s="587"/>
      <c r="B39" s="147"/>
      <c r="C39" s="435">
        <v>299</v>
      </c>
      <c r="D39" s="1282">
        <f>SUM(D31:D38)</f>
        <v>0</v>
      </c>
      <c r="E39" s="1282">
        <f>SUM(E31:E38)</f>
        <v>0</v>
      </c>
      <c r="F39" s="1282">
        <f>SUM(F31:F38)</f>
        <v>0</v>
      </c>
      <c r="G39" s="1282">
        <f>SUM(G31:G38)</f>
        <v>0</v>
      </c>
      <c r="H39" s="1283">
        <f>SUM(H31:H38)</f>
        <v>0</v>
      </c>
      <c r="K39" s="295"/>
    </row>
    <row r="40" spans="1:11" ht="22.5" customHeight="1">
      <c r="A40" s="2583" t="str">
        <f>IF(Langue=0,J40,K40)</f>
        <v>TOTAL DES MONTANTS NOMINAUX DE RÉFÉRENCE</v>
      </c>
      <c r="B40" s="2584"/>
      <c r="C40" s="435">
        <v>399</v>
      </c>
      <c r="D40" s="1280">
        <f>+D19+D28+D39</f>
        <v>0</v>
      </c>
      <c r="E40" s="1280">
        <f>+E19+E28+E39</f>
        <v>0</v>
      </c>
      <c r="F40" s="1280">
        <f>+F19+F28+F39</f>
        <v>0</v>
      </c>
      <c r="G40" s="1280">
        <f>+G19+G28+G39</f>
        <v>0</v>
      </c>
      <c r="H40" s="1284">
        <f>SUM(H19,H28,H39)</f>
        <v>0</v>
      </c>
      <c r="J40" s="1055" t="s">
        <v>963</v>
      </c>
      <c r="K40" s="145" t="s">
        <v>1710</v>
      </c>
    </row>
    <row r="41" spans="1:8" ht="15">
      <c r="A41" s="590"/>
      <c r="B41" s="60"/>
      <c r="C41" s="2572"/>
      <c r="D41" s="2572"/>
      <c r="E41" s="2572"/>
      <c r="F41" s="2572"/>
      <c r="G41" s="2572"/>
      <c r="H41" s="2573"/>
    </row>
    <row r="42" spans="1:8" ht="15">
      <c r="A42" s="590"/>
      <c r="B42" s="60"/>
      <c r="H42" s="1040"/>
    </row>
    <row r="43" spans="1:11" ht="15" customHeight="1">
      <c r="A43" s="591"/>
      <c r="B43" s="60"/>
      <c r="H43" s="1040"/>
      <c r="J43" s="936" t="s">
        <v>91</v>
      </c>
      <c r="K43" s="160" t="s">
        <v>1708</v>
      </c>
    </row>
    <row r="44" spans="1:11" ht="15">
      <c r="A44" s="591"/>
      <c r="B44" s="60"/>
      <c r="H44" s="1040"/>
      <c r="J44" s="914" t="s">
        <v>615</v>
      </c>
      <c r="K44" s="384" t="s">
        <v>1448</v>
      </c>
    </row>
    <row r="45" spans="1:11" ht="15">
      <c r="A45" s="590"/>
      <c r="B45" s="60"/>
      <c r="H45" s="1040"/>
      <c r="J45" s="914" t="s">
        <v>617</v>
      </c>
      <c r="K45" s="384" t="s">
        <v>1442</v>
      </c>
    </row>
    <row r="46" spans="1:11" ht="15">
      <c r="A46" s="2484">
        <f>+'1610'!A55:F55+1</f>
        <v>48</v>
      </c>
      <c r="B46" s="2197"/>
      <c r="C46" s="2197"/>
      <c r="D46" s="2197"/>
      <c r="E46" s="2197"/>
      <c r="F46" s="2197"/>
      <c r="G46" s="2197"/>
      <c r="H46" s="2198"/>
      <c r="J46" s="914" t="s">
        <v>618</v>
      </c>
      <c r="K46" s="384" t="s">
        <v>1711</v>
      </c>
    </row>
    <row r="47" spans="1:11" ht="15">
      <c r="A47" s="58"/>
      <c r="B47" s="58"/>
      <c r="C47" s="58"/>
      <c r="D47" s="58"/>
      <c r="E47" s="58"/>
      <c r="F47" s="58"/>
      <c r="G47" s="58"/>
      <c r="H47" s="58"/>
      <c r="J47" s="914" t="s">
        <v>619</v>
      </c>
      <c r="K47" s="384" t="s">
        <v>1449</v>
      </c>
    </row>
    <row r="48" spans="10:11" ht="15">
      <c r="J48" s="914" t="s">
        <v>620</v>
      </c>
      <c r="K48" s="384" t="s">
        <v>1443</v>
      </c>
    </row>
    <row r="49" spans="10:11" ht="15">
      <c r="J49" s="1005" t="s">
        <v>616</v>
      </c>
      <c r="K49" s="625" t="s">
        <v>1707</v>
      </c>
    </row>
  </sheetData>
  <sheetProtection algorithmName="SHA-512" hashValue="Xsx347ehqusHDPFTYqlXIAMNWftfWo/fvGlukSkVTedZK0v6iQdamUaaZApfPMeHz7ETBNw3IaH7RgG67yH3Bw==" saltValue="9XjcudAoC5cJC34yJbcQRw==" spinCount="100000" sheet="1" objects="1" scenarios="1"/>
  <mergeCells count="20">
    <mergeCell ref="A1:F1"/>
    <mergeCell ref="A2:H2"/>
    <mergeCell ref="A4:H4"/>
    <mergeCell ref="A5:H5"/>
    <mergeCell ref="C41:H41"/>
    <mergeCell ref="A20:H20"/>
    <mergeCell ref="A11:H11"/>
    <mergeCell ref="A29:H29"/>
    <mergeCell ref="A40:B40"/>
    <mergeCell ref="A46:H46"/>
    <mergeCell ref="A6:H6"/>
    <mergeCell ref="A7:H7"/>
    <mergeCell ref="A3:H3"/>
    <mergeCell ref="C26:H26"/>
    <mergeCell ref="C36:H36"/>
    <mergeCell ref="A8:C10"/>
    <mergeCell ref="D8:G8"/>
    <mergeCell ref="H8:H9"/>
    <mergeCell ref="C15:H15"/>
    <mergeCell ref="A34:H34"/>
  </mergeCells>
  <conditionalFormatting sqref="B5:H5">
    <cfRule type="expression" priority="27" dxfId="64">
      <formula>#REF!=0</formula>
    </cfRule>
  </conditionalFormatting>
  <conditionalFormatting sqref="A5">
    <cfRule type="expression" priority="28" dxfId="64">
      <formula>#REF!=0</formula>
    </cfRule>
  </conditionalFormatting>
  <conditionalFormatting sqref="A3">
    <cfRule type="expression" priority="29" dxfId="64">
      <formula>#REF!=0</formula>
    </cfRule>
  </conditionalFormatting>
  <conditionalFormatting sqref="A6">
    <cfRule type="expression" priority="1" dxfId="132">
      <formula>'\Coopératives\[Formulaire COOP_ 2015_VF_1.1.1.xlsx]Feuil1'!#REF!=0</formula>
    </cfRule>
  </conditionalFormatting>
  <printOptions horizontalCentered="1"/>
  <pageMargins left="0.393700787401575" right="0.393700787401575" top="1.11555118110236" bottom="0.590551181102362" header="0.31496062992126" footer="0.31496062992126"/>
  <pageSetup orientation="portrait" scale="62" r:id="rId2"/>
  <drawing r:id="rId1"/>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Feuil42">
    <tabColor rgb="FF92D050"/>
  </sheetPr>
  <dimension ref="A1:J44"/>
  <sheetViews>
    <sheetView zoomScale="90" zoomScaleNormal="90" workbookViewId="0" topLeftCell="A1">
      <selection pane="topLeft" activeCell="A1" sqref="A1:E1"/>
    </sheetView>
  </sheetViews>
  <sheetFormatPr defaultColWidth="0" defaultRowHeight="15" outlineLevelCol="1"/>
  <cols>
    <col min="1" max="1" width="5" style="965" customWidth="1"/>
    <col min="2" max="2" width="20.4285714285714" style="965" customWidth="1"/>
    <col min="3" max="3" width="6" style="950" customWidth="1"/>
    <col min="4" max="6" width="18.2857142857143" style="965" customWidth="1"/>
    <col min="7" max="7" width="19.2857142857143" style="965" customWidth="1"/>
    <col min="8" max="8" width="1.42857142857143" style="965" customWidth="1"/>
    <col min="9" max="9" width="42.5714285714286" style="915" hidden="1" customWidth="1" outlineLevel="1"/>
    <col min="10" max="10" width="39.5714285714286" style="915" hidden="1" customWidth="1" outlineLevel="1"/>
    <col min="11" max="11" width="0" style="965" hidden="1" customWidth="1" collapsed="1"/>
    <col min="12" max="16384" width="11.4285714285714" style="965" hidden="1"/>
  </cols>
  <sheetData>
    <row r="1" spans="1:7" ht="24" customHeight="1">
      <c r="A1" s="1795" t="str">
        <f>Identification!A14</f>
        <v>SOCIÉTÉ À CHARTE QUÉBÉCOISE</v>
      </c>
      <c r="B1" s="1796"/>
      <c r="C1" s="1796"/>
      <c r="D1" s="1796"/>
      <c r="E1" s="1796"/>
      <c r="F1" s="937"/>
      <c r="G1" s="218" t="str">
        <f>Identification!A15</f>
        <v>ÉTAT ANNUEL</v>
      </c>
    </row>
    <row r="2" spans="1:7" ht="15">
      <c r="A2" s="1955" t="str">
        <f>IF(Langue=0,"ANNEXE "&amp;'T des M - T of C'!A41,"SCHEDULE "&amp;'T des M - T of C'!A41)</f>
        <v>ANNEXE 1610.2</v>
      </c>
      <c r="B2" s="1956"/>
      <c r="C2" s="1956"/>
      <c r="D2" s="1956"/>
      <c r="E2" s="1956"/>
      <c r="F2" s="1956"/>
      <c r="G2" s="1957"/>
    </row>
    <row r="3" spans="1:7" ht="22.5" customHeight="1">
      <c r="A3" s="1901">
        <f>'300'!$A$3</f>
        <v>0</v>
      </c>
      <c r="B3" s="1902"/>
      <c r="C3" s="1902"/>
      <c r="D3" s="1902"/>
      <c r="E3" s="1902"/>
      <c r="F3" s="1902"/>
      <c r="G3" s="1903"/>
    </row>
    <row r="4" spans="1:7" ht="22.5" customHeight="1">
      <c r="A4" s="2178" t="str">
        <f>UPPER('T des M - T of C'!B41)</f>
        <v>INSTRUMENTS FINANCIERS DÉRIVÉS SELON LA COTE D'ÉVALUATION DU RISQUE</v>
      </c>
      <c r="B4" s="2179"/>
      <c r="C4" s="2179"/>
      <c r="D4" s="2179"/>
      <c r="E4" s="2179"/>
      <c r="F4" s="2179"/>
      <c r="G4" s="2341"/>
    </row>
    <row r="5" spans="1:7" ht="22.5" customHeight="1">
      <c r="A5" s="2606" t="str">
        <f>IF(Langue=0,"au "&amp;Identification!J19,"As at "&amp;Identification!J19)</f>
        <v>au </v>
      </c>
      <c r="B5" s="2607"/>
      <c r="C5" s="2607"/>
      <c r="D5" s="2607"/>
      <c r="E5" s="2607"/>
      <c r="F5" s="2607"/>
      <c r="G5" s="2608"/>
    </row>
    <row r="6" spans="1:10" ht="15" customHeight="1">
      <c r="A6" s="2603" t="str">
        <f>IF(Langue=0,I6,J6)</f>
        <v>(000$)</v>
      </c>
      <c r="B6" s="2604"/>
      <c r="C6" s="2604"/>
      <c r="D6" s="2604"/>
      <c r="E6" s="2604"/>
      <c r="F6" s="2604"/>
      <c r="G6" s="2605"/>
      <c r="I6" s="915" t="s">
        <v>325</v>
      </c>
      <c r="J6" s="143" t="s">
        <v>970</v>
      </c>
    </row>
    <row r="7" spans="1:10" ht="11.25" customHeight="1">
      <c r="A7" s="2600"/>
      <c r="B7" s="2601"/>
      <c r="C7" s="2601"/>
      <c r="D7" s="2601"/>
      <c r="E7" s="2601"/>
      <c r="F7" s="2601"/>
      <c r="G7" s="2602"/>
      <c r="I7" s="1709" t="s">
        <v>702</v>
      </c>
      <c r="J7" s="2136" t="s">
        <v>1450</v>
      </c>
    </row>
    <row r="8" spans="1:10" ht="22.5" customHeight="1">
      <c r="A8" s="2613" t="str">
        <f>IF(Langue=0,I7,J7)</f>
        <v>Total net de l'exposition positive liée au risque de crédit maximal</v>
      </c>
      <c r="B8" s="2614"/>
      <c r="C8" s="2614"/>
      <c r="D8" s="2614"/>
      <c r="E8" s="2614"/>
      <c r="F8" s="2614"/>
      <c r="G8" s="2615"/>
      <c r="I8" s="1709"/>
      <c r="J8" s="2136"/>
    </row>
    <row r="9" spans="1:10" ht="15" customHeight="1">
      <c r="A9" s="2161" t="str">
        <f>IF(Langue=0,I9,J9)</f>
        <v>COTE DE CRÉDIT</v>
      </c>
      <c r="B9" s="2162"/>
      <c r="C9" s="2225"/>
      <c r="D9" s="2169" t="str">
        <f>IF(Langue=0,I10,J10)</f>
        <v>Contrat de taux d'intérêt</v>
      </c>
      <c r="E9" s="2169" t="str">
        <f>IF(Langue=0,I11,J11)</f>
        <v>Contrat de devises</v>
      </c>
      <c r="F9" s="2169" t="str">
        <f>IF(Langue=0,I12,J12)</f>
        <v>Autres</v>
      </c>
      <c r="G9" s="2169" t="s">
        <v>53</v>
      </c>
      <c r="I9" s="915" t="s">
        <v>516</v>
      </c>
      <c r="J9" s="143" t="s">
        <v>1714</v>
      </c>
    </row>
    <row r="10" spans="1:10" ht="37.5" customHeight="1">
      <c r="A10" s="1764"/>
      <c r="B10" s="1765"/>
      <c r="C10" s="1766"/>
      <c r="D10" s="2170"/>
      <c r="E10" s="2170"/>
      <c r="F10" s="2170"/>
      <c r="G10" s="2170"/>
      <c r="I10" s="915" t="s">
        <v>219</v>
      </c>
      <c r="J10" s="143" t="s">
        <v>1433</v>
      </c>
    </row>
    <row r="11" spans="1:10" ht="15" customHeight="1">
      <c r="A11" s="2154"/>
      <c r="B11" s="2155"/>
      <c r="C11" s="2590"/>
      <c r="D11" s="522" t="s">
        <v>376</v>
      </c>
      <c r="E11" s="522" t="s">
        <v>394</v>
      </c>
      <c r="F11" s="522" t="s">
        <v>395</v>
      </c>
      <c r="G11" s="522" t="s">
        <v>464</v>
      </c>
      <c r="I11" s="915" t="s">
        <v>1569</v>
      </c>
      <c r="J11" s="143" t="s">
        <v>1451</v>
      </c>
    </row>
    <row r="12" spans="1:10" ht="15" customHeight="1">
      <c r="A12" s="2609" t="s">
        <v>120</v>
      </c>
      <c r="B12" s="2610"/>
      <c r="C12" s="447" t="s">
        <v>385</v>
      </c>
      <c r="D12" s="1278"/>
      <c r="E12" s="1278"/>
      <c r="F12" s="1278"/>
      <c r="G12" s="1285">
        <f t="shared" si="0" ref="G12:G17">D12+E12+F12</f>
        <v>0</v>
      </c>
      <c r="I12" s="915" t="s">
        <v>41</v>
      </c>
      <c r="J12" s="143" t="s">
        <v>1186</v>
      </c>
    </row>
    <row r="13" spans="1:10" ht="15" customHeight="1">
      <c r="A13" s="2598" t="s">
        <v>122</v>
      </c>
      <c r="B13" s="2599"/>
      <c r="C13" s="447" t="s">
        <v>194</v>
      </c>
      <c r="D13" s="1278"/>
      <c r="E13" s="1278"/>
      <c r="F13" s="1278"/>
      <c r="G13" s="1285">
        <f t="shared" si="0"/>
        <v>0</v>
      </c>
      <c r="I13" s="915" t="s">
        <v>53</v>
      </c>
      <c r="J13" s="143" t="s">
        <v>53</v>
      </c>
    </row>
    <row r="14" spans="1:10" ht="15" customHeight="1">
      <c r="A14" s="2598" t="s">
        <v>123</v>
      </c>
      <c r="B14" s="2599"/>
      <c r="C14" s="447" t="s">
        <v>195</v>
      </c>
      <c r="D14" s="1278"/>
      <c r="E14" s="1278"/>
      <c r="F14" s="1278"/>
      <c r="G14" s="1285">
        <f t="shared" si="0"/>
        <v>0</v>
      </c>
      <c r="J14" s="143"/>
    </row>
    <row r="15" spans="1:10" ht="15" customHeight="1">
      <c r="A15" s="2598" t="s">
        <v>121</v>
      </c>
      <c r="B15" s="2599"/>
      <c r="C15" s="447" t="s">
        <v>200</v>
      </c>
      <c r="D15" s="1278"/>
      <c r="E15" s="1278"/>
      <c r="F15" s="1278"/>
      <c r="G15" s="1285">
        <f t="shared" si="0"/>
        <v>0</v>
      </c>
      <c r="J15" s="143"/>
    </row>
    <row r="16" spans="1:10" ht="15" customHeight="1">
      <c r="A16" s="2598" t="str">
        <f>IF(Langue=0,I16,J16)</f>
        <v>Inférieur à BBB</v>
      </c>
      <c r="B16" s="2599"/>
      <c r="C16" s="447" t="s">
        <v>347</v>
      </c>
      <c r="D16" s="1278"/>
      <c r="E16" s="1278"/>
      <c r="F16" s="1278"/>
      <c r="G16" s="1285">
        <f t="shared" si="0"/>
        <v>0</v>
      </c>
      <c r="I16" s="915" t="s">
        <v>230</v>
      </c>
      <c r="J16" s="143" t="s">
        <v>1452</v>
      </c>
    </row>
    <row r="17" spans="1:10" ht="15">
      <c r="A17" s="2598" t="str">
        <f>IF(Langue=0,I17,J17)</f>
        <v>Non coté</v>
      </c>
      <c r="B17" s="2599"/>
      <c r="C17" s="447" t="s">
        <v>181</v>
      </c>
      <c r="D17" s="1278"/>
      <c r="E17" s="1278"/>
      <c r="F17" s="1278"/>
      <c r="G17" s="1285">
        <f t="shared" si="0"/>
        <v>0</v>
      </c>
      <c r="I17" s="915" t="s">
        <v>124</v>
      </c>
      <c r="J17" s="143" t="s">
        <v>1453</v>
      </c>
    </row>
    <row r="18" spans="1:10" ht="21.75" customHeight="1">
      <c r="A18" s="2585" t="s">
        <v>53</v>
      </c>
      <c r="B18" s="2585"/>
      <c r="C18" s="447" t="s">
        <v>386</v>
      </c>
      <c r="D18" s="1280">
        <f>SUM(D12:D17)</f>
        <v>0</v>
      </c>
      <c r="E18" s="1280">
        <f>SUM(E12:E17)</f>
        <v>0</v>
      </c>
      <c r="F18" s="1280">
        <f>SUM(F12:F17)</f>
        <v>0</v>
      </c>
      <c r="G18" s="1286">
        <f>SUM(G12:G17)</f>
        <v>0</v>
      </c>
      <c r="J18" s="143"/>
    </row>
    <row r="19" spans="1:10" ht="22.5" customHeight="1">
      <c r="A19" s="2277" t="str">
        <f>IF(Langue=0,I19,J19)</f>
        <v>Total brut de l'exposition positive liée au risque de crédit maximal</v>
      </c>
      <c r="B19" s="2586"/>
      <c r="C19" s="2586"/>
      <c r="D19" s="2586"/>
      <c r="E19" s="2586"/>
      <c r="F19" s="2586"/>
      <c r="G19" s="2278"/>
      <c r="I19" s="1709" t="s">
        <v>703</v>
      </c>
      <c r="J19" s="2136" t="s">
        <v>1454</v>
      </c>
    </row>
    <row r="20" spans="1:10" ht="15">
      <c r="A20" s="2587" t="str">
        <f>A9</f>
        <v>COTE DE CRÉDIT</v>
      </c>
      <c r="B20" s="2588"/>
      <c r="C20" s="2589"/>
      <c r="D20" s="2171" t="str">
        <f>D9</f>
        <v>Contrat de taux d'intérêt</v>
      </c>
      <c r="E20" s="2171" t="str">
        <f>E9</f>
        <v>Contrat de devises</v>
      </c>
      <c r="F20" s="2171" t="str">
        <f>F9</f>
        <v>Autres</v>
      </c>
      <c r="G20" s="2169" t="s">
        <v>53</v>
      </c>
      <c r="I20" s="1709"/>
      <c r="J20" s="2136"/>
    </row>
    <row r="21" spans="1:10" ht="37.5" customHeight="1">
      <c r="A21" s="1797"/>
      <c r="B21" s="1798"/>
      <c r="C21" s="1799"/>
      <c r="D21" s="2172"/>
      <c r="E21" s="2172"/>
      <c r="F21" s="2172"/>
      <c r="G21" s="2170"/>
      <c r="I21" s="1709"/>
      <c r="J21" s="2136"/>
    </row>
    <row r="22" spans="1:10" ht="15">
      <c r="A22" s="2154"/>
      <c r="B22" s="2155"/>
      <c r="C22" s="2590"/>
      <c r="D22" s="522" t="s">
        <v>376</v>
      </c>
      <c r="E22" s="522" t="s">
        <v>394</v>
      </c>
      <c r="F22" s="522" t="s">
        <v>395</v>
      </c>
      <c r="G22" s="522" t="s">
        <v>464</v>
      </c>
      <c r="J22" s="143"/>
    </row>
    <row r="23" spans="1:10" ht="15" customHeight="1">
      <c r="A23" s="2609" t="s">
        <v>120</v>
      </c>
      <c r="B23" s="2610"/>
      <c r="C23" s="1002">
        <v>110</v>
      </c>
      <c r="D23" s="1278"/>
      <c r="E23" s="1278"/>
      <c r="F23" s="1278"/>
      <c r="G23" s="1285">
        <f t="shared" si="1" ref="G23:G28">D23+E23+F23</f>
        <v>0</v>
      </c>
      <c r="J23" s="143"/>
    </row>
    <row r="24" spans="1:10" ht="15" customHeight="1">
      <c r="A24" s="2598" t="s">
        <v>122</v>
      </c>
      <c r="B24" s="2599"/>
      <c r="C24" s="1002">
        <v>120</v>
      </c>
      <c r="D24" s="1278"/>
      <c r="E24" s="1278"/>
      <c r="F24" s="1278"/>
      <c r="G24" s="1285">
        <f t="shared" si="1"/>
        <v>0</v>
      </c>
      <c r="J24" s="143"/>
    </row>
    <row r="25" spans="1:10" ht="15" customHeight="1">
      <c r="A25" s="2598" t="s">
        <v>123</v>
      </c>
      <c r="B25" s="2599"/>
      <c r="C25" s="1002">
        <v>130</v>
      </c>
      <c r="D25" s="1278"/>
      <c r="E25" s="1278"/>
      <c r="F25" s="1278"/>
      <c r="G25" s="1285">
        <f t="shared" si="1"/>
        <v>0</v>
      </c>
      <c r="J25" s="143"/>
    </row>
    <row r="26" spans="1:10" ht="15" customHeight="1">
      <c r="A26" s="2598" t="s">
        <v>121</v>
      </c>
      <c r="B26" s="2599"/>
      <c r="C26" s="1002">
        <v>140</v>
      </c>
      <c r="D26" s="1278"/>
      <c r="E26" s="1278"/>
      <c r="F26" s="1278"/>
      <c r="G26" s="1285">
        <f t="shared" si="1"/>
        <v>0</v>
      </c>
      <c r="J26" s="143"/>
    </row>
    <row r="27" spans="1:10" ht="15" customHeight="1">
      <c r="A27" s="2596" t="str">
        <f>A16</f>
        <v>Inférieur à BBB</v>
      </c>
      <c r="B27" s="2597"/>
      <c r="C27" s="1002">
        <v>150</v>
      </c>
      <c r="D27" s="1278"/>
      <c r="E27" s="1278"/>
      <c r="F27" s="1278"/>
      <c r="G27" s="1285">
        <f t="shared" si="1"/>
        <v>0</v>
      </c>
      <c r="J27" s="143"/>
    </row>
    <row r="28" spans="1:10" ht="15">
      <c r="A28" s="2596" t="str">
        <f>A17</f>
        <v>Non coté</v>
      </c>
      <c r="B28" s="2597"/>
      <c r="C28" s="1002">
        <v>160</v>
      </c>
      <c r="D28" s="1278"/>
      <c r="E28" s="1278"/>
      <c r="F28" s="1278"/>
      <c r="G28" s="1285">
        <f t="shared" si="1"/>
        <v>0</v>
      </c>
      <c r="J28" s="143"/>
    </row>
    <row r="29" spans="1:10" ht="21.75" customHeight="1">
      <c r="A29" s="2585" t="s">
        <v>53</v>
      </c>
      <c r="B29" s="2585"/>
      <c r="C29" s="461" t="s">
        <v>561</v>
      </c>
      <c r="D29" s="1280">
        <f>SUM(D23:D28)</f>
        <v>0</v>
      </c>
      <c r="E29" s="1280">
        <f>SUM(E23:E28)</f>
        <v>0</v>
      </c>
      <c r="F29" s="1280">
        <f>SUM(F23:F28)</f>
        <v>0</v>
      </c>
      <c r="G29" s="1286">
        <f>SUM(G23:G28)</f>
        <v>0</v>
      </c>
      <c r="I29" s="2616" t="s">
        <v>704</v>
      </c>
      <c r="J29" s="2617" t="s">
        <v>1455</v>
      </c>
    </row>
    <row r="30" spans="1:10" ht="22.5" customHeight="1">
      <c r="A30" s="2277" t="str">
        <f>IF(Langue=0,I29,J30)</f>
        <v>Les cinq engagements les plus importants</v>
      </c>
      <c r="B30" s="2586"/>
      <c r="C30" s="2586"/>
      <c r="D30" s="2586"/>
      <c r="E30" s="2586"/>
      <c r="F30" s="2586"/>
      <c r="G30" s="2278"/>
      <c r="I30" s="2616"/>
      <c r="J30" s="2617" t="s">
        <v>1455</v>
      </c>
    </row>
    <row r="31" spans="1:10" ht="15" customHeight="1">
      <c r="A31" s="1904" t="str">
        <f>IF(Langue=0,I31,J31)</f>
        <v>CATÉGORIE DE CONTRAT </v>
      </c>
      <c r="B31" s="1906"/>
      <c r="C31" s="2591" t="str">
        <f>IF(Langue=0,I32,J32)</f>
        <v xml:space="preserve"> Nom de l'entité</v>
      </c>
      <c r="D31" s="2167"/>
      <c r="E31" s="2591" t="str">
        <f>IF(Langue=0,I33,J33)</f>
        <v>Montant positif net des engagements selon la méthode d'évaluation du risque de crédit maximal</v>
      </c>
      <c r="F31" s="2167"/>
      <c r="G31" s="2166" t="str">
        <f>IF(Langue=0,I36,J36)</f>
        <v>Cote</v>
      </c>
      <c r="I31" s="915" t="s">
        <v>517</v>
      </c>
      <c r="J31" s="143" t="s">
        <v>971</v>
      </c>
    </row>
    <row r="32" spans="1:10" ht="45" customHeight="1">
      <c r="A32" s="2611"/>
      <c r="B32" s="2612"/>
      <c r="C32" s="2592"/>
      <c r="D32" s="2593"/>
      <c r="E32" s="2592"/>
      <c r="F32" s="2593"/>
      <c r="G32" s="2166"/>
      <c r="I32" s="915" t="s">
        <v>220</v>
      </c>
      <c r="J32" s="143" t="s">
        <v>1456</v>
      </c>
    </row>
    <row r="33" spans="1:10" ht="15" customHeight="1">
      <c r="A33" s="514"/>
      <c r="B33" s="592" t="s">
        <v>381</v>
      </c>
      <c r="C33" s="2594" t="s">
        <v>382</v>
      </c>
      <c r="D33" s="2595"/>
      <c r="E33" s="593" t="s">
        <v>383</v>
      </c>
      <c r="F33" s="209"/>
      <c r="G33" s="522" t="s">
        <v>384</v>
      </c>
      <c r="I33" s="1709" t="s">
        <v>221</v>
      </c>
      <c r="J33" s="2136" t="s">
        <v>1457</v>
      </c>
    </row>
    <row r="34" spans="1:10" ht="15" customHeight="1">
      <c r="A34" s="1002">
        <v>210</v>
      </c>
      <c r="B34" s="1287"/>
      <c r="C34" s="1288"/>
      <c r="D34" s="362"/>
      <c r="E34" s="1289"/>
      <c r="F34" s="362"/>
      <c r="G34" s="1290"/>
      <c r="I34" s="1709"/>
      <c r="J34" s="2136"/>
    </row>
    <row r="35" spans="1:10" ht="15" customHeight="1">
      <c r="A35" s="1002">
        <v>220</v>
      </c>
      <c r="B35" s="1287"/>
      <c r="C35" s="1288"/>
      <c r="D35" s="362"/>
      <c r="E35" s="1289"/>
      <c r="F35" s="362"/>
      <c r="G35" s="1290"/>
      <c r="I35" s="1709"/>
      <c r="J35" s="2136"/>
    </row>
    <row r="36" spans="1:10" ht="15" customHeight="1">
      <c r="A36" s="1002">
        <v>230</v>
      </c>
      <c r="B36" s="1287"/>
      <c r="C36" s="1288"/>
      <c r="D36" s="362"/>
      <c r="E36" s="1289"/>
      <c r="F36" s="362"/>
      <c r="G36" s="1290"/>
      <c r="I36" s="915" t="s">
        <v>152</v>
      </c>
      <c r="J36" s="143" t="s">
        <v>1458</v>
      </c>
    </row>
    <row r="37" spans="1:10" ht="15" customHeight="1">
      <c r="A37" s="1002">
        <v>240</v>
      </c>
      <c r="B37" s="1287"/>
      <c r="C37" s="1288"/>
      <c r="D37" s="362"/>
      <c r="E37" s="1289"/>
      <c r="F37" s="362"/>
      <c r="G37" s="1290"/>
      <c r="J37" s="1030"/>
    </row>
    <row r="38" spans="1:10" ht="15" customHeight="1">
      <c r="A38" s="1002">
        <v>250</v>
      </c>
      <c r="B38" s="1291"/>
      <c r="C38" s="1292"/>
      <c r="D38" s="362"/>
      <c r="E38" s="1293"/>
      <c r="F38" s="362"/>
      <c r="G38" s="1294"/>
      <c r="J38" s="1030"/>
    </row>
    <row r="39" spans="1:10" ht="15">
      <c r="A39" s="1913"/>
      <c r="B39" s="1914"/>
      <c r="C39" s="1914"/>
      <c r="D39" s="2177"/>
      <c r="E39" s="1914"/>
      <c r="F39" s="2177"/>
      <c r="G39" s="1915"/>
      <c r="J39" s="1030"/>
    </row>
    <row r="40" spans="1:7" ht="45" customHeight="1">
      <c r="A40" s="1913"/>
      <c r="B40" s="1914"/>
      <c r="C40" s="1914"/>
      <c r="D40" s="1914"/>
      <c r="E40" s="1914"/>
      <c r="F40" s="1914"/>
      <c r="G40" s="1915"/>
    </row>
    <row r="41" spans="1:7" ht="15.75" customHeight="1">
      <c r="A41" s="1913"/>
      <c r="B41" s="1914"/>
      <c r="C41" s="1914"/>
      <c r="D41" s="1914"/>
      <c r="E41" s="1914"/>
      <c r="F41" s="1914"/>
      <c r="G41" s="1915"/>
    </row>
    <row r="42" spans="1:7" ht="15">
      <c r="A42" s="1913"/>
      <c r="B42" s="1914"/>
      <c r="C42" s="1914"/>
      <c r="D42" s="1914"/>
      <c r="E42" s="1914"/>
      <c r="F42" s="1914"/>
      <c r="G42" s="1915"/>
    </row>
    <row r="43" spans="1:7" ht="15">
      <c r="A43" s="1913"/>
      <c r="B43" s="1914"/>
      <c r="C43" s="1914"/>
      <c r="D43" s="1914"/>
      <c r="E43" s="1914"/>
      <c r="F43" s="1914"/>
      <c r="G43" s="1915"/>
    </row>
    <row r="44" spans="1:7" ht="15">
      <c r="A44" s="1839">
        <f>+'1610.1'!A46:H46+1</f>
        <v>49</v>
      </c>
      <c r="B44" s="1840"/>
      <c r="C44" s="1840"/>
      <c r="D44" s="1840"/>
      <c r="E44" s="1840"/>
      <c r="F44" s="1840"/>
      <c r="G44" s="1841"/>
    </row>
  </sheetData>
  <sheetProtection algorithmName="SHA-512" hashValue="QpYNkcsEUpbpQhyBL5YNFWlUezVaAJmwIkbs0p5Gbzfn6z9+GNJnKEu3b3dxu3NXrmyelogA6d5Bjz6UAEr9RQ==" saltValue="p2kBX1pXBpH3Qb14/Mu6cA==" spinCount="100000" sheet="1" objects="1" scenarios="1"/>
  <mergeCells count="51">
    <mergeCell ref="J33:J35"/>
    <mergeCell ref="I7:I8"/>
    <mergeCell ref="J7:J8"/>
    <mergeCell ref="I19:I21"/>
    <mergeCell ref="J19:J21"/>
    <mergeCell ref="I29:I30"/>
    <mergeCell ref="J29:J30"/>
    <mergeCell ref="A1:E1"/>
    <mergeCell ref="E9:E10"/>
    <mergeCell ref="A26:B26"/>
    <mergeCell ref="I33:I35"/>
    <mergeCell ref="A16:B16"/>
    <mergeCell ref="A17:B17"/>
    <mergeCell ref="A23:B23"/>
    <mergeCell ref="A24:B24"/>
    <mergeCell ref="A25:B25"/>
    <mergeCell ref="D9:D10"/>
    <mergeCell ref="A12:B12"/>
    <mergeCell ref="A31:B32"/>
    <mergeCell ref="A2:G2"/>
    <mergeCell ref="A3:G3"/>
    <mergeCell ref="A8:G8"/>
    <mergeCell ref="G9:G10"/>
    <mergeCell ref="A7:G7"/>
    <mergeCell ref="A4:G4"/>
    <mergeCell ref="A6:G6"/>
    <mergeCell ref="A5:G5"/>
    <mergeCell ref="F9:F10"/>
    <mergeCell ref="A11:C11"/>
    <mergeCell ref="A9:C10"/>
    <mergeCell ref="A27:B27"/>
    <mergeCell ref="A28:B28"/>
    <mergeCell ref="A13:B13"/>
    <mergeCell ref="A14:B14"/>
    <mergeCell ref="A15:B15"/>
    <mergeCell ref="A44:G44"/>
    <mergeCell ref="A18:B18"/>
    <mergeCell ref="A19:G19"/>
    <mergeCell ref="A20:C21"/>
    <mergeCell ref="D20:D21"/>
    <mergeCell ref="A39:G43"/>
    <mergeCell ref="A30:G30"/>
    <mergeCell ref="A29:B29"/>
    <mergeCell ref="A22:C22"/>
    <mergeCell ref="E20:E21"/>
    <mergeCell ref="F20:F21"/>
    <mergeCell ref="G20:G21"/>
    <mergeCell ref="G31:G32"/>
    <mergeCell ref="C31:D32"/>
    <mergeCell ref="E31:F32"/>
    <mergeCell ref="C33:D33"/>
  </mergeCells>
  <printOptions horizontalCentered="1"/>
  <pageMargins left="0.393700787401575" right="0.393700787401575" top="1.11555118110236" bottom="0.590551181102362" header="0.31496062992126" footer="0.31496062992126"/>
  <pageSetup orientation="portrait" scale="76" r:id="rId2"/>
  <colBreaks count="1" manualBreakCount="1">
    <brk id="7" max="1048575" man="1"/>
  </colBreaks>
  <ignoredErrors>
    <ignoredError sqref="C12:C17 D11:G11 C33:G33 D22:G22 C18" numberStoredAsText="1"/>
  </ignoredErrors>
  <drawing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Feuil69">
    <tabColor rgb="FF92D050"/>
  </sheetPr>
  <dimension ref="A1:K53"/>
  <sheetViews>
    <sheetView zoomScale="90" zoomScaleNormal="90" workbookViewId="0" topLeftCell="A1">
      <selection pane="topLeft" activeCell="A1" sqref="A1:E1"/>
    </sheetView>
  </sheetViews>
  <sheetFormatPr defaultColWidth="0" defaultRowHeight="15" outlineLevelCol="1"/>
  <cols>
    <col min="1" max="1" width="4.71428571428571" style="1049" customWidth="1"/>
    <col min="2" max="2" width="33.8571428571429" style="1049" customWidth="1"/>
    <col min="3" max="3" width="5.71428571428571" style="1049" customWidth="1"/>
    <col min="4" max="5" width="14.2857142857143" style="1049" customWidth="1"/>
    <col min="6" max="6" width="15" style="1049" customWidth="1"/>
    <col min="7" max="7" width="19.2857142857143" style="1049" customWidth="1"/>
    <col min="8" max="8" width="1.42857142857143" style="1049" customWidth="1"/>
    <col min="9" max="9" width="38" style="915" hidden="1" customWidth="1" outlineLevel="1"/>
    <col min="10" max="10" width="45.4285714285714" style="297" hidden="1" customWidth="1" outlineLevel="1"/>
    <col min="11" max="11" width="6.14285714285714" style="1049" hidden="1" customWidth="1" collapsed="1"/>
    <col min="12" max="14" width="6.14285714285714" style="1049" hidden="1" customWidth="1"/>
    <col min="15" max="16384" width="5.71428571428571" style="1049" hidden="1"/>
  </cols>
  <sheetData>
    <row r="1" spans="1:7" ht="24" customHeight="1">
      <c r="A1" s="1795" t="str">
        <f>Identification!A14</f>
        <v>SOCIÉTÉ À CHARTE QUÉBÉCOISE</v>
      </c>
      <c r="B1" s="1796"/>
      <c r="C1" s="1796"/>
      <c r="D1" s="1796"/>
      <c r="E1" s="1796"/>
      <c r="F1" s="937"/>
      <c r="G1" s="218" t="str">
        <f>Identification!A15</f>
        <v>ÉTAT ANNUEL</v>
      </c>
    </row>
    <row r="2" spans="1:7" ht="15">
      <c r="A2" s="1955" t="str">
        <f>IF(Langue=0,"ANNEXE "&amp;'T des M - T of C'!A42,"SCHEDULE "&amp;'T des M - T of C'!A42)</f>
        <v>ANNEXE 1610.3</v>
      </c>
      <c r="B2" s="1956"/>
      <c r="C2" s="1956"/>
      <c r="D2" s="1956"/>
      <c r="E2" s="1956"/>
      <c r="F2" s="1956"/>
      <c r="G2" s="1957"/>
    </row>
    <row r="3" spans="1:7" ht="22.5" customHeight="1">
      <c r="A3" s="2641">
        <f>'300'!A3:G3</f>
        <v>0</v>
      </c>
      <c r="B3" s="2642"/>
      <c r="C3" s="2642"/>
      <c r="D3" s="2642"/>
      <c r="E3" s="2642"/>
      <c r="F3" s="2642"/>
      <c r="G3" s="2643"/>
    </row>
    <row r="4" spans="1:7" ht="22.5" customHeight="1">
      <c r="A4" s="2644" t="str">
        <f>UPPER('T des M - T of C'!B42)</f>
        <v>RISQUE DE CRÉDIT DES INSTRUMENTS FINANCIERS DÉRIVÉS</v>
      </c>
      <c r="B4" s="2645"/>
      <c r="C4" s="2645"/>
      <c r="D4" s="2645"/>
      <c r="E4" s="2645"/>
      <c r="F4" s="2645"/>
      <c r="G4" s="2627"/>
    </row>
    <row r="5" spans="1:8" ht="22.5" customHeight="1">
      <c r="A5" s="2606" t="str">
        <f>IF(Langue=0,"au "&amp;Identification!J19,"As at "&amp;Identification!J19)</f>
        <v>au </v>
      </c>
      <c r="B5" s="2607"/>
      <c r="C5" s="2607"/>
      <c r="D5" s="2607"/>
      <c r="E5" s="2607"/>
      <c r="F5" s="2607"/>
      <c r="G5" s="2608"/>
      <c r="H5" s="298"/>
    </row>
    <row r="6" spans="1:10" ht="15" customHeight="1">
      <c r="A6" s="2124" t="str">
        <f>IF(Langue=0,I6,J6)</f>
        <v>(000$)</v>
      </c>
      <c r="B6" s="2125"/>
      <c r="C6" s="2125"/>
      <c r="D6" s="2125"/>
      <c r="E6" s="2125"/>
      <c r="F6" s="2125"/>
      <c r="G6" s="2126"/>
      <c r="H6" s="299"/>
      <c r="I6" s="915" t="s">
        <v>325</v>
      </c>
      <c r="J6" s="104" t="s">
        <v>970</v>
      </c>
    </row>
    <row r="7" spans="1:7" ht="11.25" customHeight="1">
      <c r="A7" s="2638"/>
      <c r="B7" s="2639"/>
      <c r="C7" s="2639"/>
      <c r="D7" s="2639"/>
      <c r="E7" s="2639"/>
      <c r="F7" s="2639"/>
      <c r="G7" s="2640"/>
    </row>
    <row r="8" spans="1:11" ht="53.25" customHeight="1">
      <c r="A8" s="2622" t="str">
        <f>IF(Langue=0,I43,J43)</f>
        <v>CATÉGORIE</v>
      </c>
      <c r="B8" s="2623"/>
      <c r="C8" s="2624"/>
      <c r="D8" s="621" t="str">
        <f>IF(Langue=0,I44,J44)</f>
        <v>Montant nominal de </v>
      </c>
      <c r="E8" s="621" t="str">
        <f>IF(Langue=0,I45,J45)</f>
        <v>Valeur de remplacement</v>
      </c>
      <c r="F8" s="621" t="str">
        <f>IF(Langue=0,I46,J46)</f>
        <v>Risque de crédit équivalent</v>
      </c>
      <c r="G8" s="621" t="str">
        <f>IF(Langue=0,I47,J47)</f>
        <v>Solde pondéré en fonction du risque</v>
      </c>
      <c r="K8" s="300"/>
    </row>
    <row r="9" spans="1:7" ht="15" customHeight="1">
      <c r="A9" s="2625"/>
      <c r="B9" s="2626"/>
      <c r="C9" s="2627"/>
      <c r="D9" s="301" t="s">
        <v>377</v>
      </c>
      <c r="E9" s="301" t="s">
        <v>376</v>
      </c>
      <c r="F9" s="301" t="s">
        <v>378</v>
      </c>
      <c r="G9" s="301" t="s">
        <v>379</v>
      </c>
    </row>
    <row r="10" spans="1:10" ht="22.5" customHeight="1">
      <c r="A10" s="2628" t="str">
        <f>IF(Langue=0,I10,J10)</f>
        <v>Contrats de taux d'intérêt</v>
      </c>
      <c r="B10" s="2629"/>
      <c r="C10" s="302"/>
      <c r="D10" s="62"/>
      <c r="E10" s="62"/>
      <c r="F10" s="62"/>
      <c r="G10" s="594"/>
      <c r="I10" s="915" t="s">
        <v>634</v>
      </c>
      <c r="J10" s="145" t="s">
        <v>1437</v>
      </c>
    </row>
    <row r="11" spans="1:10" ht="15.75" customHeight="1">
      <c r="A11" s="1048"/>
      <c r="B11" s="39" t="s">
        <v>119</v>
      </c>
      <c r="C11" s="515">
        <v>110</v>
      </c>
      <c r="D11" s="1278"/>
      <c r="E11" s="1278"/>
      <c r="F11" s="1278"/>
      <c r="G11" s="1295"/>
      <c r="J11" s="178"/>
    </row>
    <row r="12" spans="1:10" ht="30" customHeight="1">
      <c r="A12" s="1048"/>
      <c r="B12" s="156" t="str">
        <f>IF(Langue=0,I12,J12)</f>
        <v>Contrats de garantie de taux d'intérêt</v>
      </c>
      <c r="C12" s="515">
        <v>120</v>
      </c>
      <c r="D12" s="1278"/>
      <c r="E12" s="1278"/>
      <c r="F12" s="1278"/>
      <c r="G12" s="1295"/>
      <c r="I12" s="915" t="s">
        <v>623</v>
      </c>
      <c r="J12" s="178" t="s">
        <v>1709</v>
      </c>
    </row>
    <row r="13" spans="1:10" ht="15.75" customHeight="1">
      <c r="A13" s="1048"/>
      <c r="B13" s="39" t="str">
        <f>IF(Langue=0,I13,J13)</f>
        <v>Contrats à terme normalisés</v>
      </c>
      <c r="C13" s="515">
        <v>130</v>
      </c>
      <c r="D13" s="1278"/>
      <c r="E13" s="1278"/>
      <c r="F13" s="1278"/>
      <c r="G13" s="1295"/>
      <c r="I13" s="915" t="s">
        <v>229</v>
      </c>
      <c r="J13" s="185" t="s">
        <v>1438</v>
      </c>
    </row>
    <row r="14" spans="1:10" ht="15.75" customHeight="1">
      <c r="A14" s="1048"/>
      <c r="B14" s="39" t="str">
        <f>IF(Langue=0,I14,J14)</f>
        <v>Options achetées </v>
      </c>
      <c r="C14" s="515">
        <v>140</v>
      </c>
      <c r="D14" s="1278"/>
      <c r="E14" s="1278"/>
      <c r="F14" s="1278"/>
      <c r="G14" s="1295"/>
      <c r="I14" s="915" t="s">
        <v>646</v>
      </c>
      <c r="J14" s="185" t="s">
        <v>1705</v>
      </c>
    </row>
    <row r="15" spans="1:10" ht="15.75" customHeight="1">
      <c r="A15" s="1048"/>
      <c r="B15" s="39" t="str">
        <f>IF(Langue=0,I15,J15)</f>
        <v>Options vendues</v>
      </c>
      <c r="C15" s="515">
        <v>150</v>
      </c>
      <c r="D15" s="1278"/>
      <c r="E15" s="1278"/>
      <c r="F15" s="1278"/>
      <c r="G15" s="1295"/>
      <c r="I15" s="915" t="s">
        <v>626</v>
      </c>
      <c r="J15" s="185" t="s">
        <v>1704</v>
      </c>
    </row>
    <row r="16" spans="1:10" ht="22.5" customHeight="1">
      <c r="A16" s="2635"/>
      <c r="B16" s="2637"/>
      <c r="C16" s="595">
        <v>199</v>
      </c>
      <c r="D16" s="1280">
        <f>SUM(D11:D15)</f>
        <v>0</v>
      </c>
      <c r="E16" s="1280">
        <f>SUM(E11:E15)</f>
        <v>0</v>
      </c>
      <c r="F16" s="1280">
        <f>SUM(F11:F15)</f>
        <v>0</v>
      </c>
      <c r="G16" s="1286">
        <f>SUM(G11:G15)</f>
        <v>0</v>
      </c>
      <c r="J16" s="178"/>
    </row>
    <row r="17" spans="1:10" ht="22.5" customHeight="1">
      <c r="A17" s="2633" t="str">
        <f>IF(Langue=0,I17,J17)</f>
        <v>Contrats de change</v>
      </c>
      <c r="B17" s="2634"/>
      <c r="C17" s="62"/>
      <c r="D17" s="363"/>
      <c r="E17" s="363"/>
      <c r="F17" s="363"/>
      <c r="G17" s="418"/>
      <c r="I17" s="915" t="s">
        <v>635</v>
      </c>
      <c r="J17" s="186" t="s">
        <v>1432</v>
      </c>
    </row>
    <row r="18" spans="1:10" ht="15.75" customHeight="1">
      <c r="A18" s="1048"/>
      <c r="B18" s="39" t="str">
        <f>IF(Langue=0,I18,J18)</f>
        <v>Contrats de change à terme</v>
      </c>
      <c r="C18" s="515">
        <v>210</v>
      </c>
      <c r="D18" s="1278"/>
      <c r="E18" s="1278"/>
      <c r="F18" s="1278"/>
      <c r="G18" s="1295"/>
      <c r="I18" s="915" t="s">
        <v>636</v>
      </c>
      <c r="J18" s="293" t="s">
        <v>2280</v>
      </c>
    </row>
    <row r="19" spans="1:10" ht="15.75" customHeight="1">
      <c r="A19" s="1048"/>
      <c r="B19" s="39" t="str">
        <f>IF(Langue=0,I19,J19)</f>
        <v>Swaps de devises</v>
      </c>
      <c r="C19" s="515">
        <v>220</v>
      </c>
      <c r="D19" s="1278"/>
      <c r="E19" s="1278"/>
      <c r="F19" s="1278"/>
      <c r="G19" s="1295"/>
      <c r="I19" s="915" t="s">
        <v>118</v>
      </c>
      <c r="J19" s="143" t="s">
        <v>1434</v>
      </c>
    </row>
    <row r="20" spans="1:10" ht="15.75" customHeight="1">
      <c r="A20" s="1048"/>
      <c r="B20" s="903" t="str">
        <f>B14</f>
        <v>Options achetées </v>
      </c>
      <c r="C20" s="515">
        <v>230</v>
      </c>
      <c r="D20" s="1278"/>
      <c r="E20" s="1278"/>
      <c r="F20" s="1278"/>
      <c r="G20" s="1295"/>
      <c r="J20" s="178"/>
    </row>
    <row r="21" spans="1:10" ht="15.75" customHeight="1">
      <c r="A21" s="1048"/>
      <c r="B21" s="903" t="str">
        <f>B15</f>
        <v>Options vendues</v>
      </c>
      <c r="C21" s="515">
        <v>240</v>
      </c>
      <c r="D21" s="1278"/>
      <c r="E21" s="1278"/>
      <c r="F21" s="1278"/>
      <c r="G21" s="1295"/>
      <c r="J21" s="178"/>
    </row>
    <row r="22" spans="1:10" ht="22.5" customHeight="1">
      <c r="A22" s="2635"/>
      <c r="B22" s="2637"/>
      <c r="C22" s="515">
        <v>299</v>
      </c>
      <c r="D22" s="1280">
        <f>SUM(D18:D21)</f>
        <v>0</v>
      </c>
      <c r="E22" s="1280">
        <f>SUM(E18:E21)</f>
        <v>0</v>
      </c>
      <c r="F22" s="1280">
        <f>SUM(F18:F21)</f>
        <v>0</v>
      </c>
      <c r="G22" s="1286">
        <f>SUM(G18:G21)</f>
        <v>0</v>
      </c>
      <c r="J22" s="178"/>
    </row>
    <row r="23" spans="1:10" ht="22.5" customHeight="1">
      <c r="A23" s="2635" t="str">
        <f>IF(Langue=0,I23,J23)</f>
        <v>AUTRES CONTRATS</v>
      </c>
      <c r="B23" s="2636"/>
      <c r="C23" s="62"/>
      <c r="D23" s="363"/>
      <c r="E23" s="363"/>
      <c r="F23" s="363"/>
      <c r="G23" s="418"/>
      <c r="I23" s="915" t="s">
        <v>628</v>
      </c>
      <c r="J23" s="145" t="s">
        <v>1441</v>
      </c>
    </row>
    <row r="24" spans="1:10" ht="15.75" customHeight="1">
      <c r="A24" s="1048"/>
      <c r="B24" s="39" t="s">
        <v>119</v>
      </c>
      <c r="C24" s="515">
        <v>310</v>
      </c>
      <c r="D24" s="1278"/>
      <c r="E24" s="1278"/>
      <c r="F24" s="1278"/>
      <c r="G24" s="1295"/>
      <c r="J24" s="178"/>
    </row>
    <row r="25" spans="1:10" ht="15.75" customHeight="1">
      <c r="A25" s="1048"/>
      <c r="B25" s="903" t="str">
        <f>B13</f>
        <v>Contrats à terme normalisés</v>
      </c>
      <c r="C25" s="515">
        <v>320</v>
      </c>
      <c r="D25" s="1278"/>
      <c r="E25" s="1278"/>
      <c r="F25" s="1278"/>
      <c r="G25" s="1295"/>
      <c r="J25" s="178"/>
    </row>
    <row r="26" spans="1:10" ht="15.75" customHeight="1">
      <c r="A26" s="1048"/>
      <c r="B26" s="903" t="str">
        <f>B14</f>
        <v>Options achetées </v>
      </c>
      <c r="C26" s="515">
        <v>330</v>
      </c>
      <c r="D26" s="1278"/>
      <c r="E26" s="1278"/>
      <c r="F26" s="1278"/>
      <c r="G26" s="1295"/>
      <c r="J26" s="145"/>
    </row>
    <row r="27" spans="1:10" ht="15.75" customHeight="1">
      <c r="A27" s="1048"/>
      <c r="B27" s="903" t="str">
        <f>B15</f>
        <v>Options vendues</v>
      </c>
      <c r="C27" s="515">
        <v>340</v>
      </c>
      <c r="D27" s="1278"/>
      <c r="E27" s="1278"/>
      <c r="F27" s="1278"/>
      <c r="G27" s="1295"/>
      <c r="J27" s="145"/>
    </row>
    <row r="28" spans="1:10" ht="22.5" customHeight="1">
      <c r="A28" s="2635"/>
      <c r="B28" s="2637"/>
      <c r="C28" s="515">
        <v>399</v>
      </c>
      <c r="D28" s="1280">
        <f>SUM(D24:D27)</f>
        <v>0</v>
      </c>
      <c r="E28" s="1280">
        <f>SUM(E24:E27)</f>
        <v>0</v>
      </c>
      <c r="F28" s="1280">
        <f>SUM(F24:F27)</f>
        <v>0</v>
      </c>
      <c r="G28" s="1286">
        <f>SUM(G24:G27)</f>
        <v>0</v>
      </c>
      <c r="J28" s="145"/>
    </row>
    <row r="29" spans="1:10" ht="11.25" customHeight="1">
      <c r="A29" s="2618"/>
      <c r="B29" s="2619"/>
      <c r="C29" s="2619"/>
      <c r="D29" s="2619"/>
      <c r="E29" s="2619"/>
      <c r="F29" s="2619"/>
      <c r="G29" s="2620"/>
      <c r="J29" s="178"/>
    </row>
    <row r="30" spans="1:10" ht="45" customHeight="1">
      <c r="A30" s="2630" t="str">
        <f>IF(Langue=0,I30,J30)</f>
        <v>Total des instruments dérivés avant l'incidence des accords généraux de compensation</v>
      </c>
      <c r="B30" s="2630"/>
      <c r="C30" s="516">
        <v>499</v>
      </c>
      <c r="D30" s="1280">
        <f>+D16+D22+D28</f>
        <v>0</v>
      </c>
      <c r="E30" s="1280">
        <f>+E16+E22+E28</f>
        <v>0</v>
      </c>
      <c r="F30" s="1280">
        <f>+F16+F22+F28</f>
        <v>0</v>
      </c>
      <c r="G30" s="1286">
        <f>+G16+G22+G28</f>
        <v>0</v>
      </c>
      <c r="I30" s="933" t="s">
        <v>640</v>
      </c>
      <c r="J30" s="247" t="s">
        <v>2284</v>
      </c>
    </row>
    <row r="31" spans="1:11" ht="11.25" customHeight="1">
      <c r="A31" s="2618"/>
      <c r="B31" s="2619"/>
      <c r="C31" s="2619"/>
      <c r="D31" s="2619"/>
      <c r="E31" s="2619"/>
      <c r="F31" s="2619"/>
      <c r="G31" s="2620"/>
      <c r="I31" s="933"/>
      <c r="J31" s="178"/>
      <c r="K31" s="303"/>
    </row>
    <row r="32" spans="1:10" ht="30" customHeight="1">
      <c r="A32" s="2631" t="str">
        <f>IF(Langue=0,I32,J32)</f>
        <v>Moins : Incidence des accords généraux de compensation</v>
      </c>
      <c r="B32" s="2632"/>
      <c r="C32" s="515">
        <v>500</v>
      </c>
      <c r="D32" s="1279"/>
      <c r="E32" s="1279"/>
      <c r="F32" s="1279"/>
      <c r="G32" s="1296"/>
      <c r="I32" s="933" t="s">
        <v>641</v>
      </c>
      <c r="J32" s="143" t="s">
        <v>2285</v>
      </c>
    </row>
    <row r="33" spans="1:11" ht="11.25" customHeight="1">
      <c r="A33" s="2618"/>
      <c r="B33" s="2619"/>
      <c r="C33" s="2619"/>
      <c r="D33" s="2619"/>
      <c r="E33" s="2619"/>
      <c r="F33" s="2619"/>
      <c r="G33" s="2620"/>
      <c r="J33" s="178"/>
      <c r="K33" s="303"/>
    </row>
    <row r="34" spans="1:10" ht="45" customHeight="1">
      <c r="A34" s="2621" t="str">
        <f>IF(Langue=0,I34,J34)</f>
        <v>Total des instruments financiers dérivés après l'incidence des accords généraux de compensation</v>
      </c>
      <c r="B34" s="2621"/>
      <c r="C34" s="515">
        <v>699</v>
      </c>
      <c r="D34" s="1280">
        <f>+D30-D32</f>
        <v>0</v>
      </c>
      <c r="E34" s="1280">
        <f>E30-E32</f>
        <v>0</v>
      </c>
      <c r="F34" s="1280">
        <f>+F30-F32</f>
        <v>0</v>
      </c>
      <c r="G34" s="1286">
        <f>+G30-G32</f>
        <v>0</v>
      </c>
      <c r="I34" s="933" t="s">
        <v>642</v>
      </c>
      <c r="J34" s="143" t="s">
        <v>2283</v>
      </c>
    </row>
    <row r="35" spans="1:10" ht="15">
      <c r="A35" s="1048"/>
      <c r="G35" s="1050"/>
      <c r="J35" s="145"/>
    </row>
    <row r="36" spans="1:10" ht="15">
      <c r="A36" s="1048"/>
      <c r="G36" s="1050"/>
      <c r="J36" s="178"/>
    </row>
    <row r="37" spans="1:10" ht="15">
      <c r="A37" s="1048"/>
      <c r="G37" s="1050"/>
      <c r="J37" s="178"/>
    </row>
    <row r="38" spans="1:10" ht="15">
      <c r="A38" s="1048"/>
      <c r="G38" s="1050"/>
      <c r="J38" s="187"/>
    </row>
    <row r="39" spans="1:10" ht="15">
      <c r="A39" s="1048"/>
      <c r="G39" s="1050"/>
      <c r="J39" s="104"/>
    </row>
    <row r="40" spans="1:10" ht="15">
      <c r="A40" s="1048"/>
      <c r="G40" s="1050"/>
      <c r="J40" s="178"/>
    </row>
    <row r="41" spans="1:10" ht="15">
      <c r="A41" s="1048"/>
      <c r="G41" s="1050"/>
      <c r="J41" s="187"/>
    </row>
    <row r="42" spans="1:10" ht="15">
      <c r="A42" s="1839">
        <f>+'1610.2'!A44:G44+1</f>
        <v>50</v>
      </c>
      <c r="B42" s="1840"/>
      <c r="C42" s="1840"/>
      <c r="D42" s="1840"/>
      <c r="E42" s="1840"/>
      <c r="F42" s="1840"/>
      <c r="G42" s="1841"/>
      <c r="J42" s="178"/>
    </row>
    <row r="43" spans="9:10" ht="15">
      <c r="I43" s="936" t="s">
        <v>91</v>
      </c>
      <c r="J43" s="169" t="s">
        <v>1708</v>
      </c>
    </row>
    <row r="44" spans="9:10" ht="15">
      <c r="I44" s="914" t="s">
        <v>1781</v>
      </c>
      <c r="J44" s="384" t="s">
        <v>1707</v>
      </c>
    </row>
    <row r="45" spans="9:10" ht="15">
      <c r="I45" s="914" t="s">
        <v>643</v>
      </c>
      <c r="J45" s="389" t="s">
        <v>1716</v>
      </c>
    </row>
    <row r="46" spans="9:10" ht="15">
      <c r="I46" s="914" t="s">
        <v>644</v>
      </c>
      <c r="J46" s="389" t="s">
        <v>1715</v>
      </c>
    </row>
    <row r="47" spans="9:10" ht="15">
      <c r="I47" s="1005" t="s">
        <v>645</v>
      </c>
      <c r="J47" s="630" t="s">
        <v>1717</v>
      </c>
    </row>
    <row r="48" ht="15">
      <c r="J48" s="188"/>
    </row>
    <row r="49" ht="15">
      <c r="J49" s="189"/>
    </row>
    <row r="50" ht="15">
      <c r="J50" s="188"/>
    </row>
    <row r="51" ht="15">
      <c r="J51" s="189"/>
    </row>
    <row r="52" ht="15">
      <c r="J52" s="188"/>
    </row>
    <row r="53" ht="15">
      <c r="J53" s="189"/>
    </row>
  </sheetData>
  <sheetProtection algorithmName="SHA-512" hashValue="7Ud08VBokIkY12IFuyUcqgc5uJwrK9zT8/SWB5y8kqd2R+JR9Ocl3KO1857vRPMM0BQGwoKF/jbferYGLEis9Q==" saltValue="i5Ig8g5TufrMSt1KxRNwdQ==" spinCount="100000" sheet="1" objects="1" scenarios="1"/>
  <mergeCells count="21">
    <mergeCell ref="A1:E1"/>
    <mergeCell ref="A6:G6"/>
    <mergeCell ref="A7:G7"/>
    <mergeCell ref="A2:G2"/>
    <mergeCell ref="A3:G3"/>
    <mergeCell ref="A4:G4"/>
    <mergeCell ref="A5:G5"/>
    <mergeCell ref="A42:G42"/>
    <mergeCell ref="A33:G33"/>
    <mergeCell ref="A34:B34"/>
    <mergeCell ref="A29:G29"/>
    <mergeCell ref="A8:C9"/>
    <mergeCell ref="A10:B10"/>
    <mergeCell ref="A30:B30"/>
    <mergeCell ref="A32:B32"/>
    <mergeCell ref="A17:B17"/>
    <mergeCell ref="A23:B23"/>
    <mergeCell ref="A31:G31"/>
    <mergeCell ref="A28:B28"/>
    <mergeCell ref="A22:B22"/>
    <mergeCell ref="A16:B16"/>
  </mergeCells>
  <conditionalFormatting sqref="A6">
    <cfRule type="expression" priority="1" dxfId="132">
      <formula>'\Coopératives\[Formulaire COOP_ 2015_VF_1.1.1.xlsx]Feuil1'!#REF!=0</formula>
    </cfRule>
  </conditionalFormatting>
  <printOptions horizontalCentered="1"/>
  <pageMargins left="0.393700787401575" right="0.393700787401575" top="1.11555118110236" bottom="0.590551181102362" header="0.31496062992126" footer="0.31496062992126"/>
  <pageSetup orientation="portrait" scale="76" r:id="rId2"/>
  <colBreaks count="1" manualBreakCount="1">
    <brk id="7" max="1048575" man="1"/>
  </colBreaks>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5">
    <tabColor rgb="FFFFFF00"/>
  </sheetPr>
  <dimension ref="A1:M209"/>
  <sheetViews>
    <sheetView zoomScale="90" zoomScaleNormal="90" workbookViewId="0" topLeftCell="A71">
      <selection pane="topLeft" activeCell="F98" sqref="F98"/>
    </sheetView>
  </sheetViews>
  <sheetFormatPr defaultColWidth="0" defaultRowHeight="15" outlineLevelCol="1"/>
  <cols>
    <col min="1" max="1" width="2.85714285714286" style="915" customWidth="1"/>
    <col min="2" max="2" width="5.71428571428571" style="915" customWidth="1"/>
    <col min="3" max="3" width="68.7142857142857" style="947" customWidth="1"/>
    <col min="4" max="4" width="7.57142857142857" style="1457" bestFit="1" customWidth="1"/>
    <col min="5" max="5" width="12" style="1435" customWidth="1"/>
    <col min="6" max="6" width="6.42857142857143" style="1433" customWidth="1"/>
    <col min="7" max="7" width="13.2857142857143" style="1486" customWidth="1"/>
    <col min="8" max="8" width="4.28571428571429" style="1433" customWidth="1"/>
    <col min="9" max="9" width="11.4285714285714" style="915" hidden="1" customWidth="1"/>
    <col min="10" max="10" width="84.8571428571429" style="957" hidden="1" customWidth="1" outlineLevel="1"/>
    <col min="11" max="11" width="64.2857142857143" style="957" hidden="1" customWidth="1" outlineLevel="1"/>
    <col min="12" max="12" width="0" style="915" hidden="1" customWidth="1" collapsed="1"/>
    <col min="13" max="13" width="0" style="915" hidden="1" customWidth="1"/>
    <col min="14" max="16384" width="11.4285714285714" style="915" hidden="1"/>
  </cols>
  <sheetData>
    <row r="1" spans="1:13" ht="24" customHeight="1">
      <c r="A1" s="1795" t="str">
        <f>Identification!A14</f>
        <v>SOCIÉTÉ À CHARTE QUÉBÉCOISE</v>
      </c>
      <c r="B1" s="1796"/>
      <c r="C1" s="1796"/>
      <c r="D1" s="1796"/>
      <c r="E1" s="1436"/>
      <c r="F1" s="1436"/>
      <c r="G1" s="218" t="str">
        <f>Identification!A15</f>
        <v>ÉTAT ANNUEL</v>
      </c>
      <c r="H1" s="166"/>
      <c r="I1" s="942" t="str">
        <f>IF(Identification!A15="SÉLECTIONNER LA PÉRIODE VISÉE",0,"")</f>
        <v/>
      </c>
      <c r="J1" s="166"/>
      <c r="K1" s="166"/>
      <c r="L1" s="942"/>
      <c r="M1" s="942"/>
    </row>
    <row r="2" spans="1:13" ht="15">
      <c r="A2" s="1761" t="str">
        <f>IF(Langue=0,"ANNEXE "&amp;'T des M - T of C'!A7,"SCHEDULE "&amp;'T des M - T of C'!A7)</f>
        <v>ANNEXE 100</v>
      </c>
      <c r="B2" s="1762"/>
      <c r="C2" s="1762"/>
      <c r="D2" s="1762"/>
      <c r="E2" s="1762"/>
      <c r="F2" s="1762"/>
      <c r="G2" s="1763"/>
      <c r="H2" s="170"/>
      <c r="I2" s="925" t="s">
        <v>324</v>
      </c>
      <c r="J2" s="170"/>
      <c r="K2" s="745"/>
      <c r="L2" s="925"/>
      <c r="M2" s="925"/>
    </row>
    <row r="3" spans="1:10" ht="22.5" customHeight="1">
      <c r="A3" s="1797">
        <f>Identification!G12</f>
        <v>0</v>
      </c>
      <c r="B3" s="1798"/>
      <c r="C3" s="1798"/>
      <c r="D3" s="1798"/>
      <c r="E3" s="1798"/>
      <c r="F3" s="1798"/>
      <c r="G3" s="1799"/>
      <c r="J3" s="957" t="s">
        <v>324</v>
      </c>
    </row>
    <row r="4" spans="1:7" ht="22.5" customHeight="1">
      <c r="A4" s="1767" t="str">
        <f>UPPER('T des M - T of C'!B7)</f>
        <v>BILAN</v>
      </c>
      <c r="B4" s="1768"/>
      <c r="C4" s="1768"/>
      <c r="D4" s="1768"/>
      <c r="E4" s="1768"/>
      <c r="F4" s="1768"/>
      <c r="G4" s="1769"/>
    </row>
    <row r="5" spans="1:7" ht="22.5" customHeight="1">
      <c r="A5" s="1778" t="str">
        <f>IF(Langue=0,"au "&amp;Identification!J19,"As at "&amp;Identification!J19)</f>
        <v>au </v>
      </c>
      <c r="B5" s="1779"/>
      <c r="C5" s="1779"/>
      <c r="D5" s="1779"/>
      <c r="E5" s="1779"/>
      <c r="F5" s="1779"/>
      <c r="G5" s="1780"/>
    </row>
    <row r="6" spans="1:11" ht="15" customHeight="1">
      <c r="A6" s="1805" t="str">
        <f>IF(Langue=0,J6,K6)</f>
        <v>(000$)</v>
      </c>
      <c r="B6" s="1806"/>
      <c r="C6" s="1806"/>
      <c r="D6" s="1806"/>
      <c r="E6" s="1806"/>
      <c r="F6" s="1806"/>
      <c r="G6" s="1807"/>
      <c r="H6" s="1453"/>
      <c r="J6" s="722" t="s">
        <v>325</v>
      </c>
      <c r="K6" s="723" t="s">
        <v>970</v>
      </c>
    </row>
    <row r="7" spans="1:13" ht="11.25" customHeight="1">
      <c r="A7" s="1591"/>
      <c r="B7" s="1592"/>
      <c r="C7" s="1592"/>
      <c r="D7" s="1803" t="str">
        <f>IF(Langue=0,J7,K7)</f>
        <v>Courant</v>
      </c>
      <c r="E7" s="1803"/>
      <c r="F7" s="1803" t="str">
        <f>IF(Langue=0,L7,M7)</f>
        <v>Précédent</v>
      </c>
      <c r="G7" s="1782"/>
      <c r="H7" s="1453"/>
      <c r="J7" s="1616" t="s">
        <v>2688</v>
      </c>
      <c r="K7" s="1617" t="s">
        <v>1109</v>
      </c>
      <c r="L7" t="s">
        <v>2689</v>
      </c>
      <c r="M7" t="s">
        <v>2690</v>
      </c>
    </row>
    <row r="8" spans="1:11" ht="34.5" customHeight="1">
      <c r="A8" s="1783" t="str">
        <f>IF(Langue=0,J8,K8)</f>
        <v>ACTIF</v>
      </c>
      <c r="B8" s="1784"/>
      <c r="C8" s="1784"/>
      <c r="D8" s="1784"/>
      <c r="E8" s="734" t="s">
        <v>377</v>
      </c>
      <c r="F8" s="735"/>
      <c r="G8" s="1652" t="s">
        <v>378</v>
      </c>
      <c r="H8" s="1453"/>
      <c r="J8" s="957" t="s">
        <v>64</v>
      </c>
      <c r="K8" s="685" t="s">
        <v>1548</v>
      </c>
    </row>
    <row r="9" spans="1:11" s="0" customFormat="1" ht="17.25">
      <c r="A9" s="1618"/>
      <c r="B9" s="1619"/>
      <c r="C9" s="1619"/>
      <c r="D9" s="1619"/>
      <c r="E9" s="1653" t="s">
        <v>376</v>
      </c>
      <c r="F9" s="1619"/>
      <c r="G9" s="666"/>
      <c r="H9" s="1620"/>
      <c r="J9" s="1616"/>
      <c r="K9" s="1616"/>
    </row>
    <row r="10" spans="1:11" ht="15">
      <c r="A10" s="914"/>
      <c r="B10" s="1802" t="str">
        <f>IF(Langue=0,J10,K10)</f>
        <v>Trésorerie , dépôts et titres négociables à court terme</v>
      </c>
      <c r="C10" s="1802"/>
      <c r="D10" s="1456">
        <v>1000</v>
      </c>
      <c r="E10" s="1086">
        <f>+_P100039902</f>
        <v>0</v>
      </c>
      <c r="F10" s="1610">
        <v>1000</v>
      </c>
      <c r="G10" s="1621"/>
      <c r="J10" s="957" t="s">
        <v>2401</v>
      </c>
      <c r="K10" s="685" t="s">
        <v>2402</v>
      </c>
    </row>
    <row r="11" spans="1:11" ht="7.5" customHeight="1">
      <c r="A11" s="1694"/>
      <c r="B11" s="1695"/>
      <c r="C11" s="1695"/>
      <c r="D11" s="1695"/>
      <c r="E11" s="1695"/>
      <c r="F11" s="1695"/>
      <c r="G11" s="1696"/>
      <c r="K11" s="685"/>
    </row>
    <row r="12" spans="1:11" ht="22.5" customHeight="1">
      <c r="A12" s="914"/>
      <c r="B12" s="1800" t="str">
        <f>IF(Langue=0,J12,K12)</f>
        <v>Valeurs mobilières</v>
      </c>
      <c r="C12" s="1800"/>
      <c r="D12" s="1800">
        <f>IF(Langue=0,L12,M12)</f>
        <v>0</v>
      </c>
      <c r="E12" s="1800"/>
      <c r="F12" s="1800">
        <f>IF(Langue=0,N12,O12)</f>
        <v>0</v>
      </c>
      <c r="G12" s="1801"/>
      <c r="J12" s="957" t="s">
        <v>728</v>
      </c>
      <c r="K12" s="685" t="s">
        <v>1018</v>
      </c>
    </row>
    <row r="13" spans="1:11" ht="17.25">
      <c r="A13" s="914"/>
      <c r="B13" s="57" t="str">
        <f>IF(Langue=0,J13,K13)</f>
        <v>Obligations et débentures</v>
      </c>
      <c r="C13" s="57"/>
      <c r="E13" s="1653" t="s">
        <v>377</v>
      </c>
      <c r="F13" s="1458"/>
      <c r="G13" s="1459"/>
      <c r="H13" s="1460"/>
      <c r="J13" s="957" t="s">
        <v>1</v>
      </c>
      <c r="K13" s="685" t="s">
        <v>1067</v>
      </c>
    </row>
    <row r="14" spans="1:11" ht="15">
      <c r="A14" s="914"/>
      <c r="C14" s="1045" t="str">
        <f>IF(Langue=0,J14,K14)</f>
        <v>Gouvernementales - fédérales, provinciales et municipales</v>
      </c>
      <c r="D14" s="1461" t="s">
        <v>951</v>
      </c>
      <c r="E14" s="1087">
        <f>_1120_oblig_gv_can</f>
        <v>0</v>
      </c>
      <c r="F14" s="486" t="s">
        <v>951</v>
      </c>
      <c r="G14" s="1621"/>
      <c r="J14" s="957" t="s">
        <v>2</v>
      </c>
      <c r="K14" s="685" t="s">
        <v>1068</v>
      </c>
    </row>
    <row r="15" spans="1:11" ht="15" customHeight="1">
      <c r="A15" s="914"/>
      <c r="C15" s="1045" t="str">
        <f>IF(Langue=0,J15,K15)</f>
        <v>Gouvernementales - étrangères</v>
      </c>
      <c r="D15" s="1461" t="s">
        <v>952</v>
      </c>
      <c r="E15" s="1087">
        <f>SUM(_1130_oblig_gov_étrag)</f>
        <v>0</v>
      </c>
      <c r="F15" s="486" t="s">
        <v>952</v>
      </c>
      <c r="G15" s="1621"/>
      <c r="J15" s="957" t="s">
        <v>348</v>
      </c>
      <c r="K15" s="685" t="s">
        <v>1069</v>
      </c>
    </row>
    <row r="16" spans="1:11" ht="15" customHeight="1">
      <c r="A16" s="914"/>
      <c r="C16" s="1045" t="str">
        <f>IF(Langue=0,J16,K16)</f>
        <v>Sociétés - canadiennes</v>
      </c>
      <c r="D16" s="1461" t="s">
        <v>953</v>
      </c>
      <c r="E16" s="1087">
        <f>SUM(_1140_oblig_soc_can)</f>
        <v>0</v>
      </c>
      <c r="F16" s="486" t="s">
        <v>953</v>
      </c>
      <c r="G16" s="1621"/>
      <c r="J16" s="957" t="s">
        <v>3</v>
      </c>
      <c r="K16" s="685" t="s">
        <v>1070</v>
      </c>
    </row>
    <row r="17" spans="1:11" ht="15" customHeight="1">
      <c r="A17" s="914"/>
      <c r="C17" s="1045" t="str">
        <f>IF(Langue=0,J17,K17)</f>
        <v>Sociétés - étrangères</v>
      </c>
      <c r="D17" s="1461" t="s">
        <v>954</v>
      </c>
      <c r="E17" s="1087">
        <f>SUM(_1150_oblig_soc_étrag)</f>
        <v>0</v>
      </c>
      <c r="F17" s="486">
        <v>1150</v>
      </c>
      <c r="G17" s="1621"/>
      <c r="J17" s="957" t="s">
        <v>4</v>
      </c>
      <c r="K17" s="685" t="s">
        <v>1071</v>
      </c>
    </row>
    <row r="18" spans="1:11" ht="15" customHeight="1">
      <c r="A18" s="914"/>
      <c r="B18" s="57" t="str">
        <f>IF(Langue=0,J18,K18)</f>
        <v>Actions ordinaires et privilégiées</v>
      </c>
      <c r="C18" s="378"/>
      <c r="D18" s="1461" t="s">
        <v>822</v>
      </c>
      <c r="E18" s="1087">
        <f>SUM(_1160_act_ord_priv)</f>
        <v>0</v>
      </c>
      <c r="F18" s="486" t="s">
        <v>822</v>
      </c>
      <c r="G18" s="1621"/>
      <c r="J18" s="957" t="s">
        <v>5</v>
      </c>
      <c r="K18" s="685" t="s">
        <v>1072</v>
      </c>
    </row>
    <row r="19" spans="1:11" ht="15" customHeight="1">
      <c r="A19" s="914"/>
      <c r="B19" s="57" t="str">
        <f>IF(Langue=0,J19,K19)</f>
        <v>Titres adossés à des créances</v>
      </c>
      <c r="C19" s="378"/>
      <c r="D19" s="1461" t="s">
        <v>955</v>
      </c>
      <c r="E19" s="1087">
        <f>SUM(_1170_titres_créances)</f>
        <v>0</v>
      </c>
      <c r="F19" s="486" t="s">
        <v>955</v>
      </c>
      <c r="G19" s="1621"/>
      <c r="J19" s="957" t="s">
        <v>6</v>
      </c>
      <c r="K19" s="685" t="s">
        <v>1394</v>
      </c>
    </row>
    <row r="20" spans="1:11" ht="15" customHeight="1">
      <c r="A20" s="914"/>
      <c r="B20" s="57" t="str">
        <f>IF(Langue=0,J20,K20)</f>
        <v>Autres placements</v>
      </c>
      <c r="C20" s="378"/>
      <c r="D20" s="1461" t="s">
        <v>956</v>
      </c>
      <c r="E20" s="1086">
        <f>SUM(_1180_autres_placements)</f>
        <v>0</v>
      </c>
      <c r="F20" s="486" t="s">
        <v>956</v>
      </c>
      <c r="G20" s="1621"/>
      <c r="J20" s="957" t="s">
        <v>222</v>
      </c>
      <c r="K20" s="685" t="s">
        <v>1073</v>
      </c>
    </row>
    <row r="21" spans="1:11" ht="15" customHeight="1">
      <c r="A21" s="914"/>
      <c r="B21" s="57"/>
      <c r="C21" s="57"/>
      <c r="D21" s="1463"/>
      <c r="E21" s="345"/>
      <c r="F21" s="1622"/>
      <c r="G21" s="1623"/>
      <c r="K21" s="685"/>
    </row>
    <row r="22" spans="1:11" ht="15" customHeight="1">
      <c r="A22" s="914"/>
      <c r="B22" s="721" t="str">
        <f>IF(Langue=0,J22,K22)</f>
        <v>Provisions pour pertes de crédit</v>
      </c>
      <c r="C22" s="721"/>
      <c r="D22" s="1461">
        <v>1188</v>
      </c>
      <c r="E22" s="1086">
        <f>+_P1100.419914</f>
        <v>0</v>
      </c>
      <c r="F22" s="1610">
        <v>1188</v>
      </c>
      <c r="G22" s="1621"/>
      <c r="J22" s="957" t="s">
        <v>2475</v>
      </c>
      <c r="K22" s="724" t="s">
        <v>2476</v>
      </c>
    </row>
    <row r="23" spans="1:11" ht="15" customHeight="1">
      <c r="A23" s="914"/>
      <c r="B23" s="57"/>
      <c r="C23" s="57"/>
      <c r="D23" s="1463"/>
      <c r="E23" s="345"/>
      <c r="F23" s="345"/>
      <c r="G23" s="1462"/>
      <c r="K23" s="685"/>
    </row>
    <row r="24" spans="1:11" ht="17.25">
      <c r="A24" s="1591"/>
      <c r="B24" s="1592"/>
      <c r="C24" s="1592"/>
      <c r="D24" s="1592"/>
      <c r="E24" s="1653" t="s">
        <v>376</v>
      </c>
      <c r="F24" s="1592"/>
      <c r="G24" s="1593"/>
      <c r="K24" s="685"/>
    </row>
    <row r="25" spans="1:11" ht="15" customHeight="1">
      <c r="A25" s="914"/>
      <c r="B25" s="1597" t="str">
        <f>IF(Langue=0,J25,K25)</f>
        <v>Total des valeurs mobilières</v>
      </c>
      <c r="C25" s="1597"/>
      <c r="D25" s="1437">
        <v>1199</v>
      </c>
      <c r="E25" s="1148">
        <f>SUM(E14:E20)-E22</f>
        <v>0</v>
      </c>
      <c r="F25" s="1610">
        <v>1199</v>
      </c>
      <c r="G25" s="1624">
        <f>SUM(G14:G20)-G22</f>
        <v>0</v>
      </c>
      <c r="J25" s="957" t="s">
        <v>937</v>
      </c>
      <c r="K25" s="685" t="s">
        <v>1074</v>
      </c>
    </row>
    <row r="26" spans="1:11" ht="15">
      <c r="A26" s="1694" t="s">
        <v>324</v>
      </c>
      <c r="B26" s="1695"/>
      <c r="C26" s="1695"/>
      <c r="D26" s="1695"/>
      <c r="E26" s="1695"/>
      <c r="F26" s="1695"/>
      <c r="G26" s="1696"/>
      <c r="K26" s="685"/>
    </row>
    <row r="27" spans="1:11" s="925" customFormat="1" ht="32.25" customHeight="1">
      <c r="A27" s="924"/>
      <c r="B27" s="1804" t="str">
        <f>IF(Langue=0,J27,K27)</f>
        <v>Valeurs mobilières empruntées ou acquises en vertu de convention de revente (prise en pension)</v>
      </c>
      <c r="C27" s="1804"/>
      <c r="D27" s="1464">
        <v>1190</v>
      </c>
      <c r="E27" s="1086">
        <f>+_P119019902</f>
        <v>0</v>
      </c>
      <c r="F27" s="1610">
        <v>1190</v>
      </c>
      <c r="G27" s="1621"/>
      <c r="H27" s="170"/>
      <c r="J27" s="170" t="s">
        <v>1063</v>
      </c>
      <c r="K27" s="171" t="s">
        <v>2228</v>
      </c>
    </row>
    <row r="28" spans="1:11" ht="26.25" customHeight="1">
      <c r="A28" s="914"/>
      <c r="B28" s="1800" t="str">
        <f>IF(Langue=0,J28,K28)</f>
        <v>Prêts</v>
      </c>
      <c r="C28" s="1800"/>
      <c r="D28" s="1800">
        <f>IF(Langue=0,L28,M28)</f>
        <v>0</v>
      </c>
      <c r="E28" s="1800"/>
      <c r="F28" s="1800">
        <f>IF(Langue=0,N28,O28)</f>
        <v>0</v>
      </c>
      <c r="G28" s="1801"/>
      <c r="I28" s="915" t="s">
        <v>324</v>
      </c>
      <c r="J28" s="957" t="s">
        <v>7</v>
      </c>
      <c r="K28" s="685" t="s">
        <v>1075</v>
      </c>
    </row>
    <row r="29" spans="1:11" ht="15" customHeight="1">
      <c r="A29" s="914"/>
      <c r="B29" s="4" t="str">
        <f>IF(Langue=0,J29,K29)</f>
        <v>Hypothécaires </v>
      </c>
      <c r="C29" s="4"/>
      <c r="D29" s="4"/>
      <c r="E29" s="1653" t="s">
        <v>377</v>
      </c>
      <c r="F29" s="4"/>
      <c r="G29" s="1613"/>
      <c r="J29" s="957" t="s">
        <v>8</v>
      </c>
      <c r="K29" s="685" t="s">
        <v>972</v>
      </c>
    </row>
    <row r="30" spans="1:11" ht="15" customHeight="1">
      <c r="A30" s="914"/>
      <c r="C30" s="948" t="str">
        <f>IF(Langue=0,J30,K30)</f>
        <v>Résidentiels assurés</v>
      </c>
      <c r="D30" s="1465">
        <v>1210</v>
      </c>
      <c r="E30" s="1087">
        <f>_P120001003</f>
        <v>0</v>
      </c>
      <c r="F30" s="1610">
        <v>1210</v>
      </c>
      <c r="G30" s="1621"/>
      <c r="J30" s="957" t="s">
        <v>84</v>
      </c>
      <c r="K30" s="685" t="s">
        <v>1076</v>
      </c>
    </row>
    <row r="31" spans="1:11" ht="15" customHeight="1">
      <c r="A31" s="914"/>
      <c r="C31" s="917" t="str">
        <f>IF(Langue=0,J31,K31)</f>
        <v>Résidentiel non assurés</v>
      </c>
      <c r="D31" s="1465">
        <v>1220</v>
      </c>
      <c r="E31" s="1087">
        <f>_P120002003</f>
        <v>0</v>
      </c>
      <c r="F31" s="1610">
        <v>1220</v>
      </c>
      <c r="G31" s="1621"/>
      <c r="J31" s="957" t="s">
        <v>339</v>
      </c>
      <c r="K31" s="685" t="s">
        <v>1077</v>
      </c>
    </row>
    <row r="32" spans="1:11" ht="15" customHeight="1">
      <c r="A32" s="914"/>
      <c r="C32" s="917" t="str">
        <f>IF(Langue=0,J32,K32)</f>
        <v>Non résidentiels</v>
      </c>
      <c r="D32" s="1465">
        <v>1230</v>
      </c>
      <c r="E32" s="1087">
        <f>_P120003003</f>
        <v>0</v>
      </c>
      <c r="F32" s="1610">
        <v>1230</v>
      </c>
      <c r="G32" s="1621"/>
      <c r="J32" s="957" t="s">
        <v>340</v>
      </c>
      <c r="K32" s="685" t="s">
        <v>1078</v>
      </c>
    </row>
    <row r="33" spans="1:11" ht="15" customHeight="1">
      <c r="A33" s="914"/>
      <c r="B33" s="1789" t="str">
        <f t="shared" si="0" ref="B33:C39">IF(Langue=0,J33,K33)</f>
        <v>À la consommation </v>
      </c>
      <c r="C33" s="1790" t="str">
        <f t="shared" si="0"/>
        <v>Consumer</v>
      </c>
      <c r="D33" s="1465">
        <v>1240</v>
      </c>
      <c r="E33" s="1087">
        <f>_P120004003</f>
        <v>0</v>
      </c>
      <c r="F33" s="1610">
        <v>1240</v>
      </c>
      <c r="G33" s="1621"/>
      <c r="J33" s="957" t="s">
        <v>9</v>
      </c>
      <c r="K33" s="685" t="s">
        <v>973</v>
      </c>
    </row>
    <row r="34" spans="1:11" ht="15" customHeight="1">
      <c r="A34" s="914"/>
      <c r="B34" s="1789" t="str">
        <f t="shared" si="0"/>
        <v>Aux entreprises</v>
      </c>
      <c r="C34" s="1790" t="str">
        <f t="shared" si="0"/>
        <v>Commercial</v>
      </c>
      <c r="D34" s="1465">
        <v>1250</v>
      </c>
      <c r="E34" s="1087">
        <f>_P120005003</f>
        <v>0</v>
      </c>
      <c r="F34" s="1610">
        <v>1250</v>
      </c>
      <c r="G34" s="1621"/>
      <c r="J34" s="957" t="s">
        <v>694</v>
      </c>
      <c r="K34" s="685" t="s">
        <v>474</v>
      </c>
    </row>
    <row r="35" spans="1:11" ht="15" customHeight="1">
      <c r="A35" s="914"/>
      <c r="B35" s="1791" t="str">
        <f t="shared" si="0"/>
        <v>Crédit-bail</v>
      </c>
      <c r="C35" s="1792" t="str">
        <f t="shared" si="0"/>
        <v>Leasing</v>
      </c>
      <c r="D35" s="1465">
        <v>1260</v>
      </c>
      <c r="E35" s="1087">
        <f>_P120006003</f>
        <v>0</v>
      </c>
      <c r="F35" s="1610">
        <v>1260</v>
      </c>
      <c r="G35" s="1621"/>
      <c r="J35" s="957" t="s">
        <v>86</v>
      </c>
      <c r="K35" s="685" t="s">
        <v>1079</v>
      </c>
    </row>
    <row r="36" spans="1:11" ht="15" customHeight="1">
      <c r="A36" s="914"/>
      <c r="B36" s="1789" t="str">
        <f t="shared" si="0"/>
        <v>Sur nantissement</v>
      </c>
      <c r="C36" s="1790" t="str">
        <f t="shared" si="0"/>
        <v>Collateral</v>
      </c>
      <c r="D36" s="1465">
        <v>1270</v>
      </c>
      <c r="E36" s="1087">
        <f>_P120007003</f>
        <v>0</v>
      </c>
      <c r="F36" s="1610">
        <v>1270</v>
      </c>
      <c r="G36" s="1621"/>
      <c r="J36" s="957" t="s">
        <v>10</v>
      </c>
      <c r="K36" s="685" t="s">
        <v>974</v>
      </c>
    </row>
    <row r="37" spans="1:11" ht="15" customHeight="1">
      <c r="A37" s="914"/>
      <c r="B37" s="1791" t="str">
        <f t="shared" si="0"/>
        <v>Aux institutions financières et administrations publiques</v>
      </c>
      <c r="C37" s="1792" t="str">
        <f t="shared" si="0"/>
        <v>Financial Institutions and Public Sector</v>
      </c>
      <c r="D37" s="1465">
        <v>1280</v>
      </c>
      <c r="E37" s="1087">
        <f>_P120008003</f>
        <v>0</v>
      </c>
      <c r="F37" s="1610">
        <v>1280</v>
      </c>
      <c r="G37" s="1621"/>
      <c r="J37" s="957" t="s">
        <v>729</v>
      </c>
      <c r="K37" s="685" t="s">
        <v>2229</v>
      </c>
    </row>
    <row r="38" spans="1:11" s="925" customFormat="1" ht="15" customHeight="1">
      <c r="A38" s="924"/>
      <c r="B38" s="1793" t="str">
        <f t="shared" si="0"/>
        <v>Immeubles repris</v>
      </c>
      <c r="C38" s="1794" t="str">
        <f t="shared" si="0"/>
        <v>Foreclosed Real Estate</v>
      </c>
      <c r="D38" s="1466">
        <v>1285</v>
      </c>
      <c r="E38" s="1087">
        <f>_P120009003</f>
        <v>0</v>
      </c>
      <c r="F38" s="1610">
        <v>1285</v>
      </c>
      <c r="G38" s="1621"/>
      <c r="H38" s="170"/>
      <c r="J38" s="170" t="s">
        <v>13</v>
      </c>
      <c r="K38" s="171" t="s">
        <v>1080</v>
      </c>
    </row>
    <row r="39" spans="1:11" ht="15" customHeight="1">
      <c r="A39" s="914"/>
      <c r="B39" s="1791" t="str">
        <f t="shared" si="0"/>
        <v>Autres prêts</v>
      </c>
      <c r="C39" s="1792" t="str">
        <f t="shared" si="0"/>
        <v>Other Loans</v>
      </c>
      <c r="D39" s="1465">
        <v>1290</v>
      </c>
      <c r="E39" s="1086">
        <f>_P120010003</f>
        <v>0</v>
      </c>
      <c r="F39" s="1610">
        <v>1290</v>
      </c>
      <c r="G39" s="1621"/>
      <c r="J39" s="957" t="s">
        <v>553</v>
      </c>
      <c r="K39" s="171" t="s">
        <v>1140</v>
      </c>
    </row>
    <row r="40" spans="1:11" ht="15" customHeight="1">
      <c r="A40" s="914"/>
      <c r="B40" s="944"/>
      <c r="C40" s="944"/>
      <c r="D40" s="1467"/>
      <c r="E40" s="345"/>
      <c r="F40" s="81"/>
      <c r="G40" s="1462"/>
      <c r="K40" s="171"/>
    </row>
    <row r="41" spans="1:11" ht="15" customHeight="1">
      <c r="A41" s="914"/>
      <c r="B41" s="721" t="str">
        <f>IF(Langue=0,J41,K41)</f>
        <v>Provisions pour pertes de crédit</v>
      </c>
      <c r="C41" s="721"/>
      <c r="D41" s="1461">
        <v>1288</v>
      </c>
      <c r="E41" s="1086">
        <f>'1200'!J22</f>
        <v>0</v>
      </c>
      <c r="F41" s="1610">
        <v>1288</v>
      </c>
      <c r="G41" s="1621"/>
      <c r="J41" s="957" t="s">
        <v>2475</v>
      </c>
      <c r="K41" s="724" t="s">
        <v>2476</v>
      </c>
    </row>
    <row r="42" spans="1:11" ht="15" customHeight="1">
      <c r="A42" s="914"/>
      <c r="B42" s="944"/>
      <c r="C42" s="944"/>
      <c r="D42" s="1467"/>
      <c r="E42" s="1653" t="s">
        <v>376</v>
      </c>
      <c r="F42" s="81"/>
      <c r="G42" s="1462"/>
      <c r="K42" s="171"/>
    </row>
    <row r="43" spans="1:11" ht="15" customHeight="1">
      <c r="A43" s="914"/>
      <c r="B43" s="1599" t="str">
        <f>IF(Langue=0,J43,K43)</f>
        <v>Total des prêts</v>
      </c>
      <c r="C43" s="1599"/>
      <c r="D43" s="736">
        <v>1299</v>
      </c>
      <c r="E43" s="1091">
        <f>SUM(E30:E39)-E41</f>
        <v>0</v>
      </c>
      <c r="F43" s="482">
        <v>1299</v>
      </c>
      <c r="G43" s="1088">
        <f>SUM(G30:G39)-G41</f>
        <v>0</v>
      </c>
      <c r="J43" s="957" t="s">
        <v>766</v>
      </c>
      <c r="K43" s="171" t="s">
        <v>1081</v>
      </c>
    </row>
    <row r="44" spans="1:11" ht="11.25" customHeight="1">
      <c r="A44" s="1694"/>
      <c r="B44" s="1695"/>
      <c r="C44" s="1695"/>
      <c r="D44" s="1695"/>
      <c r="E44" s="1695"/>
      <c r="F44" s="1695"/>
      <c r="G44" s="1696"/>
      <c r="K44" s="685"/>
    </row>
    <row r="45" spans="1:11" ht="15.75" customHeight="1">
      <c r="A45" s="914"/>
      <c r="B45" s="943" t="str">
        <f>IF(Langue=0,J45,K45)</f>
        <v>Prêts et placements dans les filiales</v>
      </c>
      <c r="C45" s="82"/>
      <c r="D45" s="1468"/>
      <c r="E45" s="1653" t="s">
        <v>377</v>
      </c>
      <c r="F45" s="1468"/>
      <c r="G45" s="1469"/>
      <c r="J45" s="957" t="s">
        <v>938</v>
      </c>
      <c r="K45" s="685" t="s">
        <v>1082</v>
      </c>
    </row>
    <row r="46" spans="1:11" ht="15" customHeight="1">
      <c r="A46" s="914"/>
      <c r="C46" s="948" t="str">
        <f>IF(Langue=0,J46,K46)</f>
        <v>Placement en actions</v>
      </c>
      <c r="D46" s="1465">
        <v>1400</v>
      </c>
      <c r="E46" s="1087">
        <f>+_P140019904</f>
        <v>0</v>
      </c>
      <c r="F46" s="482">
        <v>1400</v>
      </c>
      <c r="G46" s="1621"/>
      <c r="J46" s="957" t="s">
        <v>14</v>
      </c>
      <c r="K46" s="685" t="s">
        <v>1083</v>
      </c>
    </row>
    <row r="47" spans="1:11" ht="15" customHeight="1">
      <c r="A47" s="914"/>
      <c r="C47" s="949" t="str">
        <f>IF(Langue=0,J47,K47)</f>
        <v>Prêts et avances</v>
      </c>
      <c r="D47" s="1654">
        <v>1410</v>
      </c>
      <c r="E47" s="1086">
        <f>+_P141019907</f>
        <v>0</v>
      </c>
      <c r="F47" s="482">
        <v>1410</v>
      </c>
      <c r="G47" s="1621"/>
      <c r="J47" s="957" t="s">
        <v>15</v>
      </c>
      <c r="K47" s="685" t="s">
        <v>1084</v>
      </c>
    </row>
    <row r="48" spans="1:11" ht="7.5" customHeight="1">
      <c r="A48" s="1694"/>
      <c r="B48" s="1695"/>
      <c r="C48" s="1695"/>
      <c r="D48" s="1695"/>
      <c r="E48" s="1695"/>
      <c r="F48" s="1695"/>
      <c r="G48" s="1696"/>
      <c r="K48" s="685"/>
    </row>
    <row r="49" spans="1:11" ht="15" customHeight="1">
      <c r="A49" s="914"/>
      <c r="B49" s="1787" t="str">
        <f>IF(Langue=0,J49,K49)</f>
        <v>Provisions pour pertes de crédit</v>
      </c>
      <c r="C49" s="1788"/>
      <c r="D49" s="1465">
        <v>1495</v>
      </c>
      <c r="E49" s="1086">
        <f>'1400'!F30+_P141019914</f>
        <v>0</v>
      </c>
      <c r="F49" s="482">
        <v>1495</v>
      </c>
      <c r="G49" s="1621"/>
      <c r="J49" s="957" t="s">
        <v>2475</v>
      </c>
      <c r="K49" s="724" t="s">
        <v>2476</v>
      </c>
    </row>
    <row r="50" spans="1:11" ht="15" customHeight="1">
      <c r="A50" s="1591"/>
      <c r="B50" s="1592"/>
      <c r="C50" s="1592"/>
      <c r="D50" s="1592"/>
      <c r="E50" s="1653" t="s">
        <v>376</v>
      </c>
      <c r="F50" s="1592"/>
      <c r="G50" s="1593"/>
      <c r="K50" s="685"/>
    </row>
    <row r="51" spans="1:11" ht="15" customHeight="1">
      <c r="A51" s="914"/>
      <c r="B51" s="1600" t="str">
        <f>IF(Langue=0,J51,K51)</f>
        <v>Total des placements dans les filiales </v>
      </c>
      <c r="C51" s="1600"/>
      <c r="D51" s="485">
        <v>1499</v>
      </c>
      <c r="E51" s="1100">
        <f>+E46+E47-E49</f>
        <v>0</v>
      </c>
      <c r="F51" s="1610">
        <v>1499</v>
      </c>
      <c r="G51" s="1088">
        <f>+G46+G47-G49</f>
        <v>0</v>
      </c>
      <c r="J51" s="957" t="s">
        <v>1064</v>
      </c>
      <c r="K51" s="685" t="s">
        <v>1085</v>
      </c>
    </row>
    <row r="52" spans="1:11" ht="15">
      <c r="A52" s="914"/>
      <c r="G52" s="1462"/>
      <c r="K52" s="685"/>
    </row>
    <row r="53" spans="1:11" ht="15">
      <c r="A53" s="914"/>
      <c r="D53" s="170"/>
      <c r="E53" s="1455"/>
      <c r="G53" s="379"/>
      <c r="K53" s="685"/>
    </row>
    <row r="54" spans="1:11" ht="15">
      <c r="A54" s="1741">
        <f>+Certification!A48+1</f>
        <v>4</v>
      </c>
      <c r="B54" s="1742"/>
      <c r="C54" s="1742"/>
      <c r="D54" s="1742"/>
      <c r="E54" s="1742"/>
      <c r="F54" s="1742"/>
      <c r="G54" s="1743"/>
      <c r="K54" s="685"/>
    </row>
    <row r="55" spans="1:13" ht="15">
      <c r="A55" s="1770" t="str">
        <f>$A$1</f>
        <v>SOCIÉTÉ À CHARTE QUÉBÉCOISE</v>
      </c>
      <c r="B55" s="1771"/>
      <c r="C55" s="1771"/>
      <c r="D55" s="1771"/>
      <c r="E55" s="1771"/>
      <c r="F55" s="1771"/>
      <c r="G55" s="1772"/>
      <c r="H55" s="166"/>
      <c r="I55" s="942"/>
      <c r="J55" s="166"/>
      <c r="K55" s="152"/>
      <c r="L55" s="942"/>
      <c r="M55" s="942"/>
    </row>
    <row r="56" spans="1:13" ht="15">
      <c r="A56" s="1761" t="str">
        <f>$A$2</f>
        <v>ANNEXE 100</v>
      </c>
      <c r="B56" s="1762"/>
      <c r="C56" s="1762"/>
      <c r="D56" s="1762"/>
      <c r="E56" s="1762"/>
      <c r="F56" s="1762"/>
      <c r="G56" s="1763"/>
      <c r="H56" s="170"/>
      <c r="I56" s="925"/>
      <c r="J56" s="170"/>
      <c r="K56" s="171"/>
      <c r="L56" s="925"/>
      <c r="M56" s="925"/>
    </row>
    <row r="57" spans="1:11" ht="22.5" customHeight="1">
      <c r="A57" s="1764">
        <f>A3</f>
        <v>0</v>
      </c>
      <c r="B57" s="1765"/>
      <c r="C57" s="1765"/>
      <c r="D57" s="1765"/>
      <c r="E57" s="1765"/>
      <c r="F57" s="1765"/>
      <c r="G57" s="1766"/>
      <c r="K57" s="685"/>
    </row>
    <row r="58" spans="1:11" ht="22.5" customHeight="1">
      <c r="A58" s="1767" t="str">
        <f>IF(Langue=0,A4&amp;" (suite)",A4&amp;" (continued)")</f>
        <v>BILAN (suite)</v>
      </c>
      <c r="B58" s="1768"/>
      <c r="C58" s="1768"/>
      <c r="D58" s="1768"/>
      <c r="E58" s="1768"/>
      <c r="F58" s="1768"/>
      <c r="G58" s="1769"/>
      <c r="K58" s="685"/>
    </row>
    <row r="59" spans="1:11" ht="22.5" customHeight="1">
      <c r="A59" s="1778" t="str">
        <f>$A$5</f>
        <v>au </v>
      </c>
      <c r="B59" s="1779"/>
      <c r="C59" s="1779"/>
      <c r="D59" s="1779"/>
      <c r="E59" s="1779"/>
      <c r="F59" s="1779"/>
      <c r="G59" s="1780"/>
      <c r="K59" s="685"/>
    </row>
    <row r="60" spans="1:11" ht="15" customHeight="1">
      <c r="A60" s="1775" t="str">
        <f>+$A$6</f>
        <v>(000$)</v>
      </c>
      <c r="B60" s="1776"/>
      <c r="C60" s="1776"/>
      <c r="D60" s="1776"/>
      <c r="E60" s="1776"/>
      <c r="F60" s="1776"/>
      <c r="G60" s="1777"/>
      <c r="H60" s="1453"/>
      <c r="K60" s="685"/>
    </row>
    <row r="61" spans="1:11" ht="11.25" customHeight="1">
      <c r="A61" s="1591"/>
      <c r="B61" s="1592"/>
      <c r="C61" s="1592"/>
      <c r="D61" s="1592"/>
      <c r="E61" s="1655" t="str">
        <f>+$D$7</f>
        <v>Courant</v>
      </c>
      <c r="F61" s="81"/>
      <c r="G61" s="1656" t="str">
        <f>+$F$7</f>
        <v>Précédent</v>
      </c>
      <c r="H61" s="1453"/>
      <c r="K61" s="685"/>
    </row>
    <row r="62" spans="1:11" ht="33.75" customHeight="1">
      <c r="A62" s="1783" t="str">
        <f>IF(Langue=0,J62,K62)</f>
        <v>ACTIF (suite)</v>
      </c>
      <c r="B62" s="1786"/>
      <c r="C62" s="1786"/>
      <c r="D62" s="1786"/>
      <c r="E62" s="734" t="s">
        <v>377</v>
      </c>
      <c r="F62" s="735"/>
      <c r="G62" s="1657" t="s">
        <v>378</v>
      </c>
      <c r="H62" s="1453"/>
      <c r="J62" s="957" t="s">
        <v>1065</v>
      </c>
      <c r="K62" s="685" t="s">
        <v>2230</v>
      </c>
    </row>
    <row r="63" spans="1:11" s="0" customFormat="1" ht="17.25">
      <c r="A63" s="1618"/>
      <c r="B63" s="1625"/>
      <c r="C63" s="1625"/>
      <c r="D63" s="1625"/>
      <c r="E63" s="1658" t="s">
        <v>376</v>
      </c>
      <c r="F63" s="1625"/>
      <c r="G63" s="1596"/>
      <c r="H63" s="1620"/>
      <c r="J63" s="1616"/>
      <c r="K63" s="1617"/>
    </row>
    <row r="64" spans="1:11" ht="15" customHeight="1">
      <c r="A64" s="914"/>
      <c r="B64" s="1600" t="str">
        <f>IF(Langue=0,J64,K64)</f>
        <v>Participations dans des entreprises associées et des coentreprises</v>
      </c>
      <c r="C64" s="1600"/>
      <c r="D64" s="1465">
        <v>1500</v>
      </c>
      <c r="E64" s="1086">
        <f>+_P150019906</f>
        <v>0</v>
      </c>
      <c r="F64" s="1610">
        <v>1500</v>
      </c>
      <c r="G64" s="1621"/>
      <c r="H64" s="1453"/>
      <c r="J64" s="957" t="s">
        <v>349</v>
      </c>
      <c r="K64" s="685" t="s">
        <v>1086</v>
      </c>
    </row>
    <row r="65" spans="1:11" ht="11.25" customHeight="1">
      <c r="A65" s="1694"/>
      <c r="B65" s="1695"/>
      <c r="C65" s="1695"/>
      <c r="D65" s="1695"/>
      <c r="E65" s="1695"/>
      <c r="F65" s="1695"/>
      <c r="G65" s="1696"/>
      <c r="K65" s="685"/>
    </row>
    <row r="66" spans="1:11" ht="15" customHeight="1">
      <c r="A66" s="914"/>
      <c r="B66" s="1600" t="str">
        <f>IF(Langue=0,J66,K66)</f>
        <v>Instruments financiers dérivés</v>
      </c>
      <c r="C66" s="1600"/>
      <c r="D66" s="1465">
        <v>1610</v>
      </c>
      <c r="E66" s="1086">
        <f>+_P161069902</f>
        <v>0</v>
      </c>
      <c r="F66" s="1610">
        <v>1610</v>
      </c>
      <c r="G66" s="1621"/>
      <c r="J66" s="957" t="s">
        <v>301</v>
      </c>
      <c r="K66" s="685" t="s">
        <v>1087</v>
      </c>
    </row>
    <row r="67" spans="1:11" ht="11.25" customHeight="1">
      <c r="A67" s="1694"/>
      <c r="B67" s="1695"/>
      <c r="C67" s="1695"/>
      <c r="D67" s="1695"/>
      <c r="E67" s="1695"/>
      <c r="F67" s="1695"/>
      <c r="G67" s="1696"/>
      <c r="K67" s="685"/>
    </row>
    <row r="68" spans="1:11" ht="15" customHeight="1">
      <c r="A68" s="914"/>
      <c r="B68" s="1600" t="str">
        <f>IF(Langue=0,J68,K68)</f>
        <v>Immeubles</v>
      </c>
      <c r="C68" s="1600"/>
      <c r="D68" s="1600"/>
      <c r="E68" s="1658" t="s">
        <v>377</v>
      </c>
      <c r="F68" s="1600"/>
      <c r="G68" s="1601"/>
      <c r="J68" s="957" t="s">
        <v>564</v>
      </c>
      <c r="K68" s="685" t="s">
        <v>1089</v>
      </c>
    </row>
    <row r="69" spans="1:11" ht="15" customHeight="1">
      <c r="A69" s="914"/>
      <c r="C69" s="948" t="str">
        <f>IF(Langue=0,J69,K69)</f>
        <v>Immeubles à l'usage de la société </v>
      </c>
      <c r="D69" s="1470">
        <v>1620</v>
      </c>
      <c r="E69" s="1087">
        <f>+_P163019908+_P163049908</f>
        <v>0</v>
      </c>
      <c r="F69" s="1610">
        <v>1620</v>
      </c>
      <c r="G69" s="1621"/>
      <c r="J69" s="957" t="s">
        <v>554</v>
      </c>
      <c r="K69" s="685" t="s">
        <v>2231</v>
      </c>
    </row>
    <row r="70" spans="1:11" ht="15">
      <c r="A70" s="914"/>
      <c r="C70" s="915" t="str">
        <f>IF(Langue=0,J70,K70)</f>
        <v>Immeubles de placement</v>
      </c>
      <c r="D70" s="1470">
        <v>1625</v>
      </c>
      <c r="E70" s="1086">
        <f>+_P162529910+E72</f>
        <v>0</v>
      </c>
      <c r="F70" s="1610">
        <v>1625</v>
      </c>
      <c r="G70" s="1621"/>
      <c r="J70" s="957" t="s">
        <v>12</v>
      </c>
      <c r="K70" s="685" t="s">
        <v>1088</v>
      </c>
    </row>
    <row r="71" spans="1:11" ht="15">
      <c r="A71" s="914"/>
      <c r="C71" s="915"/>
      <c r="D71" s="1471"/>
      <c r="E71" s="345"/>
      <c r="F71" s="81"/>
      <c r="G71" s="1462"/>
      <c r="K71" s="685"/>
    </row>
    <row r="72" spans="1:11" ht="15">
      <c r="A72" s="914"/>
      <c r="C72" s="1030" t="str">
        <f>IF(Langue=0,J72,K72)</f>
        <v>Cumul des pertes de valeur</v>
      </c>
      <c r="D72" s="1461">
        <v>1628</v>
      </c>
      <c r="E72" s="1086">
        <f>'1625'!J82</f>
        <v>0</v>
      </c>
      <c r="F72" s="1610">
        <v>1628</v>
      </c>
      <c r="G72" s="1621"/>
      <c r="J72" s="957" t="s">
        <v>2637</v>
      </c>
      <c r="K72" s="724" t="s">
        <v>2638</v>
      </c>
    </row>
    <row r="73" spans="1:11" ht="17.25">
      <c r="A73" s="914"/>
      <c r="C73" s="915"/>
      <c r="D73" s="1471"/>
      <c r="E73" s="1658" t="s">
        <v>376</v>
      </c>
      <c r="F73" s="1472"/>
      <c r="G73" s="1462"/>
      <c r="K73" s="685"/>
    </row>
    <row r="74" spans="1:11" ht="15">
      <c r="A74" s="914"/>
      <c r="B74" s="1600" t="str">
        <f>IF(Langue=0,J74,K74)</f>
        <v>Total des immeubles</v>
      </c>
      <c r="C74" s="1600"/>
      <c r="D74" s="736">
        <v>1629</v>
      </c>
      <c r="E74" s="1473">
        <f>SUM(E69:E70)-E72</f>
        <v>0</v>
      </c>
      <c r="F74" s="482">
        <v>1629</v>
      </c>
      <c r="G74" s="1626">
        <f>SUM(G69:G70)-G72</f>
        <v>0</v>
      </c>
      <c r="J74" s="957" t="s">
        <v>300</v>
      </c>
      <c r="K74" s="685" t="s">
        <v>2366</v>
      </c>
    </row>
    <row r="75" spans="1:11" ht="11.25" customHeight="1">
      <c r="A75" s="1694"/>
      <c r="B75" s="1695"/>
      <c r="C75" s="1695"/>
      <c r="D75" s="1695"/>
      <c r="E75" s="1695"/>
      <c r="F75" s="1695"/>
      <c r="G75" s="1696"/>
      <c r="K75" s="685"/>
    </row>
    <row r="76" spans="1:11" s="953" customFormat="1" ht="15" customHeight="1">
      <c r="A76" s="531"/>
      <c r="B76" s="1600" t="str">
        <f>IF(Langue=0,J76,K76)</f>
        <v>Autres éléments d'actif</v>
      </c>
      <c r="C76" s="1600"/>
      <c r="D76" s="1600"/>
      <c r="E76" s="1658" t="s">
        <v>377</v>
      </c>
      <c r="F76" s="1600"/>
      <c r="G76" s="1601"/>
      <c r="H76" s="1435"/>
      <c r="J76" s="959" t="s">
        <v>65</v>
      </c>
      <c r="K76" s="119" t="s">
        <v>1090</v>
      </c>
    </row>
    <row r="77" spans="1:11" ht="15" customHeight="1">
      <c r="A77" s="914"/>
      <c r="C77" s="949" t="str">
        <f t="shared" si="1" ref="C77:C85">IF(Langue=0,J77,K77)</f>
        <v>Immobilisations corporelles</v>
      </c>
      <c r="D77" s="1465">
        <v>1630</v>
      </c>
      <c r="E77" s="1087">
        <f>+_P163029908+_P163059908</f>
        <v>0</v>
      </c>
      <c r="F77" s="1610">
        <v>1630</v>
      </c>
      <c r="G77" s="1621"/>
      <c r="J77" s="957" t="s">
        <v>302</v>
      </c>
      <c r="K77" s="685" t="s">
        <v>1091</v>
      </c>
    </row>
    <row r="78" spans="1:11" ht="15" customHeight="1">
      <c r="A78" s="914"/>
      <c r="C78" s="949" t="str">
        <f t="shared" si="1"/>
        <v>Goodwill</v>
      </c>
      <c r="D78" s="1465">
        <v>1635</v>
      </c>
      <c r="E78" s="1087">
        <f>+_P163509907</f>
        <v>0</v>
      </c>
      <c r="F78" s="1610">
        <v>1635</v>
      </c>
      <c r="G78" s="1621"/>
      <c r="J78" s="957" t="s">
        <v>224</v>
      </c>
      <c r="K78" s="685" t="s">
        <v>224</v>
      </c>
    </row>
    <row r="79" spans="1:11" ht="15" customHeight="1">
      <c r="A79" s="914"/>
      <c r="C79" s="380" t="str">
        <f t="shared" si="1"/>
        <v>Immobilisations incorporelles </v>
      </c>
      <c r="D79" s="1465">
        <v>1640</v>
      </c>
      <c r="E79" s="1087">
        <f>_P164029918</f>
        <v>0</v>
      </c>
      <c r="F79" s="1610">
        <v>1640</v>
      </c>
      <c r="G79" s="1621"/>
      <c r="J79" s="957" t="s">
        <v>893</v>
      </c>
      <c r="K79" s="685" t="s">
        <v>1092</v>
      </c>
    </row>
    <row r="80" spans="1:11" ht="15" customHeight="1">
      <c r="A80" s="914"/>
      <c r="C80" s="949" t="str">
        <f t="shared" si="1"/>
        <v>Actif d’impôts exigibles</v>
      </c>
      <c r="D80" s="485">
        <v>1645</v>
      </c>
      <c r="E80" s="1474"/>
      <c r="F80" s="1610">
        <v>1645</v>
      </c>
      <c r="G80" s="1621"/>
      <c r="J80" s="957" t="s">
        <v>303</v>
      </c>
      <c r="K80" s="685" t="s">
        <v>2232</v>
      </c>
    </row>
    <row r="81" spans="1:11" ht="15" customHeight="1">
      <c r="A81" s="914"/>
      <c r="C81" s="949" t="str">
        <f t="shared" si="1"/>
        <v>Actif d'impôts différés</v>
      </c>
      <c r="D81" s="1437">
        <v>1650</v>
      </c>
      <c r="E81" s="1621"/>
      <c r="F81" s="459">
        <v>1650</v>
      </c>
      <c r="G81" s="1621"/>
      <c r="J81" s="957" t="s">
        <v>304</v>
      </c>
      <c r="K81" s="685" t="s">
        <v>2233</v>
      </c>
    </row>
    <row r="82" spans="1:11" ht="15" customHeight="1">
      <c r="A82" s="914"/>
      <c r="C82" s="949" t="str">
        <f t="shared" si="1"/>
        <v>Actifs nets au titre de régimes de retraite à prestations définies</v>
      </c>
      <c r="D82" s="485">
        <v>1655</v>
      </c>
      <c r="E82" s="1474"/>
      <c r="F82" s="1610">
        <v>1655</v>
      </c>
      <c r="G82" s="1621"/>
      <c r="J82" s="957" t="s">
        <v>362</v>
      </c>
      <c r="K82" s="685" t="s">
        <v>1093</v>
      </c>
    </row>
    <row r="83" spans="1:11" ht="15" customHeight="1">
      <c r="A83" s="914"/>
      <c r="C83" s="949" t="str">
        <f t="shared" si="1"/>
        <v>Frais payés d'avance et frais reportés</v>
      </c>
      <c r="D83" s="485">
        <v>1660</v>
      </c>
      <c r="E83" s="1621"/>
      <c r="F83" s="1610">
        <v>1660</v>
      </c>
      <c r="G83" s="1621"/>
      <c r="J83" s="957" t="s">
        <v>16</v>
      </c>
      <c r="K83" s="685" t="s">
        <v>1094</v>
      </c>
    </row>
    <row r="84" spans="1:11" ht="15" customHeight="1">
      <c r="A84" s="914"/>
      <c r="C84" s="949" t="str">
        <f t="shared" si="1"/>
        <v>Intérêts et dividendes courus à recevoir</v>
      </c>
      <c r="D84" s="485">
        <v>1662</v>
      </c>
      <c r="E84" s="1621"/>
      <c r="F84" s="1610">
        <v>1662</v>
      </c>
      <c r="G84" s="1621"/>
      <c r="J84" s="957" t="s">
        <v>17</v>
      </c>
      <c r="K84" s="685" t="s">
        <v>2234</v>
      </c>
    </row>
    <row r="85" spans="1:11" ht="15" customHeight="1">
      <c r="A85" s="914"/>
      <c r="C85" s="949" t="str">
        <f t="shared" si="1"/>
        <v>Autres éléments d'actif</v>
      </c>
      <c r="D85" s="1465">
        <v>1665</v>
      </c>
      <c r="E85" s="1086">
        <f>+_P166529902</f>
        <v>0</v>
      </c>
      <c r="F85" s="1610">
        <v>1665</v>
      </c>
      <c r="G85" s="1621"/>
      <c r="J85" s="957" t="s">
        <v>65</v>
      </c>
      <c r="K85" s="685" t="s">
        <v>1090</v>
      </c>
    </row>
    <row r="86" spans="1:11" ht="17.25">
      <c r="A86" s="1591"/>
      <c r="B86" s="1592"/>
      <c r="C86" s="1592"/>
      <c r="D86" s="1592"/>
      <c r="E86" s="1658" t="s">
        <v>376</v>
      </c>
      <c r="F86" s="1592"/>
      <c r="G86" s="1593"/>
      <c r="K86" s="685"/>
    </row>
    <row r="87" spans="1:12" ht="15.75">
      <c r="A87" s="914"/>
      <c r="B87" s="1600" t="str">
        <f>IF(Langue=0,J87,K87)</f>
        <v>Total des autres éléments d'actif </v>
      </c>
      <c r="C87" s="1600"/>
      <c r="D87" s="485">
        <v>1699</v>
      </c>
      <c r="E87" s="1473">
        <f>SUM(E77:E85)</f>
        <v>0</v>
      </c>
      <c r="F87" s="1610">
        <v>1699</v>
      </c>
      <c r="G87" s="1626">
        <f>SUM(G77:G85)</f>
        <v>0</v>
      </c>
      <c r="J87" s="166" t="s">
        <v>2477</v>
      </c>
      <c r="K87" s="152" t="s">
        <v>1095</v>
      </c>
      <c r="L87" s="942"/>
    </row>
    <row r="88" spans="1:11" ht="11.25" customHeight="1">
      <c r="A88" s="1694"/>
      <c r="B88" s="1695"/>
      <c r="C88" s="1695"/>
      <c r="D88" s="1695"/>
      <c r="E88" s="1695"/>
      <c r="F88" s="1695"/>
      <c r="G88" s="1696"/>
      <c r="K88" s="685"/>
    </row>
    <row r="89" spans="1:11" ht="15">
      <c r="A89" s="914"/>
      <c r="B89" s="1600" t="str">
        <f>IF(Langue=0,J89,K89)</f>
        <v>Actifs non courants détenus en vue de la vente et activités abandonnées</v>
      </c>
      <c r="C89" s="1600"/>
      <c r="D89" s="485">
        <v>1700</v>
      </c>
      <c r="E89" s="1475"/>
      <c r="F89" s="1610">
        <v>1700</v>
      </c>
      <c r="G89" s="1621"/>
      <c r="J89" s="957" t="s">
        <v>1066</v>
      </c>
      <c r="K89" s="685" t="s">
        <v>2235</v>
      </c>
    </row>
    <row r="90" spans="1:11" ht="11.25" customHeight="1">
      <c r="A90" s="1694"/>
      <c r="B90" s="1695"/>
      <c r="C90" s="1695"/>
      <c r="D90" s="1695"/>
      <c r="E90" s="1695"/>
      <c r="F90" s="1695"/>
      <c r="G90" s="1696"/>
      <c r="K90" s="685"/>
    </row>
    <row r="91" spans="1:11" ht="22.5" customHeight="1">
      <c r="A91" s="1609" t="str">
        <f>IF(Langue=0,J91,K91)</f>
        <v>TOTAL DE L'ACTIF</v>
      </c>
      <c r="B91" s="1600"/>
      <c r="C91" s="1600"/>
      <c r="D91" s="1476">
        <v>1999</v>
      </c>
      <c r="E91" s="1473">
        <f>SUM(E25,E43,E51,E64,E66,E74,E87,E89,E27)+E10</f>
        <v>0</v>
      </c>
      <c r="F91" s="482">
        <v>1999</v>
      </c>
      <c r="G91" s="1626">
        <f>SUM(G25,G43,G51,G64,G66,G74,G87,G89,G27)+G10</f>
        <v>0</v>
      </c>
      <c r="J91" s="957" t="s">
        <v>341</v>
      </c>
      <c r="K91" s="685" t="s">
        <v>1096</v>
      </c>
    </row>
    <row r="92" spans="1:11" ht="15" customHeight="1">
      <c r="A92" s="914"/>
      <c r="C92" s="939"/>
      <c r="D92" s="166"/>
      <c r="E92" s="1477"/>
      <c r="F92" s="1435"/>
      <c r="G92" s="1462"/>
      <c r="K92" s="685"/>
    </row>
    <row r="93" spans="1:11" ht="15" customHeight="1">
      <c r="A93" s="914"/>
      <c r="C93" s="939"/>
      <c r="D93" s="166"/>
      <c r="E93" s="1477"/>
      <c r="F93" s="1435"/>
      <c r="G93" s="1462"/>
      <c r="K93" s="685"/>
    </row>
    <row r="94" spans="1:11" ht="15" customHeight="1">
      <c r="A94" s="914"/>
      <c r="C94" s="939"/>
      <c r="D94" s="166"/>
      <c r="E94" s="1477"/>
      <c r="F94" s="1435"/>
      <c r="G94" s="1462"/>
      <c r="K94" s="685"/>
    </row>
    <row r="95" spans="1:11" ht="15" customHeight="1">
      <c r="A95" s="914"/>
      <c r="C95" s="939"/>
      <c r="D95" s="166"/>
      <c r="E95" s="1477"/>
      <c r="F95" s="1435"/>
      <c r="G95" s="1462"/>
      <c r="K95" s="685"/>
    </row>
    <row r="96" spans="1:11" ht="15" customHeight="1">
      <c r="A96" s="914"/>
      <c r="C96" s="939"/>
      <c r="D96" s="166"/>
      <c r="E96" s="1477"/>
      <c r="F96" s="1435"/>
      <c r="G96" s="1462"/>
      <c r="K96" s="685"/>
    </row>
    <row r="97" spans="1:11" ht="15" customHeight="1">
      <c r="A97" s="914"/>
      <c r="C97" s="939"/>
      <c r="D97" s="166"/>
      <c r="E97" s="1477"/>
      <c r="F97" s="1435"/>
      <c r="G97" s="1462"/>
      <c r="K97" s="685"/>
    </row>
    <row r="98" spans="1:11" ht="15" customHeight="1">
      <c r="A98" s="914"/>
      <c r="C98" s="939"/>
      <c r="D98" s="166"/>
      <c r="E98" s="1477"/>
      <c r="F98" s="1435"/>
      <c r="G98" s="1462"/>
      <c r="K98" s="685"/>
    </row>
    <row r="99" spans="1:11" ht="15" customHeight="1">
      <c r="A99" s="914"/>
      <c r="C99" s="939"/>
      <c r="D99" s="166"/>
      <c r="E99" s="1477"/>
      <c r="F99" s="1435"/>
      <c r="G99" s="1462"/>
      <c r="K99" s="685"/>
    </row>
    <row r="100" spans="1:11" ht="15" customHeight="1">
      <c r="A100" s="914"/>
      <c r="C100" s="939"/>
      <c r="D100" s="166"/>
      <c r="E100" s="1477"/>
      <c r="F100" s="1435"/>
      <c r="G100" s="1462"/>
      <c r="K100" s="685"/>
    </row>
    <row r="101" spans="1:11" ht="15" customHeight="1">
      <c r="A101" s="914"/>
      <c r="C101" s="939"/>
      <c r="D101" s="166"/>
      <c r="E101" s="1477"/>
      <c r="F101" s="1435"/>
      <c r="G101" s="1462"/>
      <c r="K101" s="685"/>
    </row>
    <row r="102" spans="1:11" ht="15" customHeight="1">
      <c r="A102" s="914"/>
      <c r="C102" s="939"/>
      <c r="D102" s="166"/>
      <c r="E102" s="1477"/>
      <c r="F102" s="1435"/>
      <c r="G102" s="1462"/>
      <c r="K102" s="685"/>
    </row>
    <row r="103" spans="1:11" ht="15" customHeight="1">
      <c r="A103" s="914"/>
      <c r="C103" s="939"/>
      <c r="D103" s="166"/>
      <c r="E103" s="1477"/>
      <c r="F103" s="1435"/>
      <c r="G103" s="1462"/>
      <c r="K103" s="685"/>
    </row>
    <row r="104" spans="1:11" ht="15" customHeight="1">
      <c r="A104" s="914"/>
      <c r="C104" s="939"/>
      <c r="D104" s="166"/>
      <c r="E104" s="1477"/>
      <c r="F104" s="1435"/>
      <c r="G104" s="1462"/>
      <c r="K104" s="685"/>
    </row>
    <row r="105" spans="1:11" ht="15" customHeight="1">
      <c r="A105" s="914"/>
      <c r="C105" s="939"/>
      <c r="D105" s="166"/>
      <c r="E105" s="1477"/>
      <c r="F105" s="1435"/>
      <c r="G105" s="1462"/>
      <c r="K105" s="685"/>
    </row>
    <row r="106" spans="1:11" ht="7.5" customHeight="1">
      <c r="A106" s="914"/>
      <c r="D106" s="1454"/>
      <c r="G106" s="1462"/>
      <c r="K106" s="685"/>
    </row>
    <row r="107" spans="1:11" ht="15" customHeight="1">
      <c r="A107" s="1741">
        <f>A54+1</f>
        <v>5</v>
      </c>
      <c r="B107" s="1742"/>
      <c r="C107" s="1742"/>
      <c r="D107" s="1742"/>
      <c r="E107" s="1742"/>
      <c r="F107" s="1742"/>
      <c r="G107" s="1743"/>
      <c r="K107" s="685"/>
    </row>
    <row r="108" spans="1:11" ht="15">
      <c r="A108" s="1770" t="str">
        <f>$A$1</f>
        <v>SOCIÉTÉ À CHARTE QUÉBÉCOISE</v>
      </c>
      <c r="B108" s="1771"/>
      <c r="C108" s="1771"/>
      <c r="D108" s="1771"/>
      <c r="E108" s="1771"/>
      <c r="F108" s="1771"/>
      <c r="G108" s="1772"/>
      <c r="K108" s="685"/>
    </row>
    <row r="109" spans="1:11" ht="15">
      <c r="A109" s="1761" t="str">
        <f>A56</f>
        <v>ANNEXE 100</v>
      </c>
      <c r="B109" s="1762"/>
      <c r="C109" s="1762"/>
      <c r="D109" s="1762"/>
      <c r="E109" s="1762"/>
      <c r="F109" s="1762"/>
      <c r="G109" s="1763"/>
      <c r="K109" s="685"/>
    </row>
    <row r="110" spans="1:11" ht="22.5" customHeight="1">
      <c r="A110" s="1764">
        <f>A3</f>
        <v>0</v>
      </c>
      <c r="B110" s="1765"/>
      <c r="C110" s="1765"/>
      <c r="D110" s="1765"/>
      <c r="E110" s="1765"/>
      <c r="F110" s="1765"/>
      <c r="G110" s="1766"/>
      <c r="K110" s="685"/>
    </row>
    <row r="111" spans="1:11" ht="22.5" customHeight="1">
      <c r="A111" s="1767" t="str">
        <f>IF(Langue=0,A4&amp;" (suite)",A4&amp;" (continued)")</f>
        <v>BILAN (suite)</v>
      </c>
      <c r="B111" s="1768"/>
      <c r="C111" s="1768"/>
      <c r="D111" s="1768"/>
      <c r="E111" s="1768"/>
      <c r="F111" s="1768"/>
      <c r="G111" s="1769"/>
      <c r="K111" s="685"/>
    </row>
    <row r="112" spans="1:11" ht="22.5" customHeight="1">
      <c r="A112" s="1778" t="str">
        <f>$A$5</f>
        <v>au </v>
      </c>
      <c r="B112" s="1779"/>
      <c r="C112" s="1779"/>
      <c r="D112" s="1779"/>
      <c r="E112" s="1779"/>
      <c r="F112" s="1779"/>
      <c r="G112" s="1780"/>
      <c r="K112" s="685"/>
    </row>
    <row r="113" spans="1:11" ht="15" customHeight="1">
      <c r="A113" s="1775" t="str">
        <f>+$A$6</f>
        <v>(000$)</v>
      </c>
      <c r="B113" s="1776"/>
      <c r="C113" s="1776"/>
      <c r="D113" s="1776"/>
      <c r="E113" s="1776"/>
      <c r="F113" s="1776"/>
      <c r="G113" s="1777"/>
      <c r="K113" s="685"/>
    </row>
    <row r="114" spans="1:11" ht="11.25" customHeight="1">
      <c r="A114" s="1591"/>
      <c r="B114" s="1592"/>
      <c r="C114" s="1592"/>
      <c r="D114" s="1785" t="str">
        <f>+$D$7</f>
        <v>Courant</v>
      </c>
      <c r="E114" s="1785"/>
      <c r="F114" s="1785" t="str">
        <f>+$F$7</f>
        <v>Précédent</v>
      </c>
      <c r="G114" s="1785"/>
      <c r="H114" s="1601"/>
      <c r="K114" s="685"/>
    </row>
    <row r="115" spans="1:11" ht="33.75" customHeight="1">
      <c r="A115" s="1783" t="str">
        <f>IF(Langue=0,J115,K115)</f>
        <v>PASSIF</v>
      </c>
      <c r="B115" s="1784"/>
      <c r="C115" s="1784"/>
      <c r="D115" s="1784"/>
      <c r="E115" s="734" t="s">
        <v>377</v>
      </c>
      <c r="F115" s="735"/>
      <c r="G115" s="1657" t="s">
        <v>378</v>
      </c>
      <c r="J115" s="957" t="s">
        <v>343</v>
      </c>
      <c r="K115" s="685" t="s">
        <v>1098</v>
      </c>
    </row>
    <row r="116" spans="1:11" s="953" customFormat="1" ht="15" customHeight="1">
      <c r="A116" s="531"/>
      <c r="B116" s="942" t="str">
        <f>IF(Langue=0,J116,K116)</f>
        <v>Dépôts</v>
      </c>
      <c r="C116" s="942"/>
      <c r="D116" s="166"/>
      <c r="E116" s="166"/>
      <c r="F116" s="166"/>
      <c r="G116" s="1478"/>
      <c r="H116" s="1435"/>
      <c r="J116" s="959" t="s">
        <v>565</v>
      </c>
      <c r="K116" s="119" t="s">
        <v>1099</v>
      </c>
    </row>
    <row r="117" spans="1:11" ht="15" customHeight="1">
      <c r="A117" s="914"/>
      <c r="C117" s="20" t="str">
        <f>IF(Langue=0,J117,K117)</f>
        <v>Particuliers</v>
      </c>
      <c r="D117" s="1465">
        <v>2000</v>
      </c>
      <c r="E117" s="1087">
        <f>+_P200019904</f>
        <v>0</v>
      </c>
      <c r="F117" s="1610">
        <v>2000</v>
      </c>
      <c r="G117" s="1621"/>
      <c r="J117" s="957" t="s">
        <v>756</v>
      </c>
      <c r="K117" s="685" t="s">
        <v>1123</v>
      </c>
    </row>
    <row r="118" spans="1:11" ht="15" customHeight="1">
      <c r="A118" s="914"/>
      <c r="C118" s="20" t="str">
        <f>IF(Langue=0,J118,K118)</f>
        <v>Entreprises et gouvernements</v>
      </c>
      <c r="D118" s="1465">
        <v>2010</v>
      </c>
      <c r="E118" s="1087">
        <f>+_P200089902</f>
        <v>0</v>
      </c>
      <c r="F118" s="1610">
        <v>2010</v>
      </c>
      <c r="G118" s="1621"/>
      <c r="J118" s="957" t="s">
        <v>757</v>
      </c>
      <c r="K118" s="685" t="s">
        <v>2478</v>
      </c>
    </row>
    <row r="119" spans="1:11" ht="15" customHeight="1">
      <c r="A119" s="914"/>
      <c r="C119" s="20" t="str">
        <f>IF(Langue=0,J119,K119)</f>
        <v>Institutions de dépôts</v>
      </c>
      <c r="D119" s="1465">
        <v>2020</v>
      </c>
      <c r="E119" s="1086">
        <f>+_P200099902</f>
        <v>0</v>
      </c>
      <c r="F119" s="1610">
        <v>2020</v>
      </c>
      <c r="G119" s="1621"/>
      <c r="J119" s="957" t="s">
        <v>758</v>
      </c>
      <c r="K119" s="685" t="s">
        <v>2236</v>
      </c>
    </row>
    <row r="120" spans="1:11" ht="17.25">
      <c r="A120" s="1591"/>
      <c r="B120" s="1592"/>
      <c r="C120" s="1592"/>
      <c r="D120" s="1592"/>
      <c r="E120" s="1653" t="s">
        <v>376</v>
      </c>
      <c r="F120"/>
      <c r="G120" s="1596"/>
      <c r="K120" s="685"/>
    </row>
    <row r="121" spans="1:11" ht="15" customHeight="1">
      <c r="A121" s="914"/>
      <c r="B121" s="1600" t="str">
        <f>IF(Langue=0,J121,K121)</f>
        <v>Total des dépôts</v>
      </c>
      <c r="C121" s="1600"/>
      <c r="D121" s="485">
        <v>2099</v>
      </c>
      <c r="E121" s="1159">
        <f>SUM(E117:E119)</f>
        <v>0</v>
      </c>
      <c r="F121" s="1610">
        <v>2099</v>
      </c>
      <c r="G121" s="1624">
        <f>SUM(G117:G119)</f>
        <v>0</v>
      </c>
      <c r="J121" s="957" t="s">
        <v>305</v>
      </c>
      <c r="K121" s="685" t="s">
        <v>1100</v>
      </c>
    </row>
    <row r="122" spans="1:11" ht="11.25" customHeight="1">
      <c r="A122" s="1591"/>
      <c r="B122" s="1592"/>
      <c r="C122" s="1592"/>
      <c r="D122" s="1592"/>
      <c r="E122" s="1592"/>
      <c r="F122" s="1592"/>
      <c r="G122" s="1593"/>
      <c r="K122" s="685"/>
    </row>
    <row r="123" spans="1:11" s="953" customFormat="1" ht="17.25">
      <c r="A123" s="531"/>
      <c r="B123" s="942" t="str">
        <f>IF(Langue=0,J123,K123)</f>
        <v>Emprunts</v>
      </c>
      <c r="C123" s="942"/>
      <c r="D123" s="166"/>
      <c r="E123" s="1653" t="s">
        <v>377</v>
      </c>
      <c r="F123" s="166"/>
      <c r="G123" s="1478"/>
      <c r="H123" s="1435"/>
      <c r="J123" s="959" t="s">
        <v>19</v>
      </c>
      <c r="K123" s="119" t="s">
        <v>1939</v>
      </c>
    </row>
    <row r="124" spans="1:11" ht="15" customHeight="1">
      <c r="A124" s="914"/>
      <c r="C124" s="381" t="str">
        <f>IF(Langue=0,J124,K124)</f>
        <v>Hypothèques à payer</v>
      </c>
      <c r="D124" s="1465">
        <v>2100</v>
      </c>
      <c r="E124" s="1087">
        <f>SUM(_2100_199_06_07)</f>
        <v>0</v>
      </c>
      <c r="F124" s="1610">
        <v>2100</v>
      </c>
      <c r="G124" s="1621"/>
      <c r="J124" s="957" t="s">
        <v>20</v>
      </c>
      <c r="K124" s="685" t="s">
        <v>1131</v>
      </c>
    </row>
    <row r="125" spans="1:11" ht="15">
      <c r="A125" s="914"/>
      <c r="C125" s="381" t="str">
        <f>IF(Langue=0,J125,K125)</f>
        <v>Autres emprunts</v>
      </c>
      <c r="D125" s="1465">
        <v>2110</v>
      </c>
      <c r="E125" s="1086">
        <f>SUM(_2110_199_06_07)</f>
        <v>0</v>
      </c>
      <c r="F125" s="1610">
        <v>2110</v>
      </c>
      <c r="G125" s="1621"/>
      <c r="J125" s="957" t="s">
        <v>21</v>
      </c>
      <c r="K125" s="685" t="s">
        <v>1140</v>
      </c>
    </row>
    <row r="126" spans="1:11" ht="9.75" customHeight="1">
      <c r="A126" s="1591"/>
      <c r="B126" s="1592"/>
      <c r="C126" s="1592"/>
      <c r="D126" s="1592"/>
      <c r="E126" s="1653" t="s">
        <v>376</v>
      </c>
      <c r="F126"/>
      <c r="G126" s="1596"/>
      <c r="K126" s="685"/>
    </row>
    <row r="127" spans="1:11" ht="15">
      <c r="A127" s="914"/>
      <c r="B127" s="1600" t="str">
        <f>IF(Langue=0,J127,K127)</f>
        <v>Total des emprunts</v>
      </c>
      <c r="C127" s="1600"/>
      <c r="D127" s="485">
        <v>2199</v>
      </c>
      <c r="E127" s="1479">
        <f>SUM(E124:E125)</f>
        <v>0</v>
      </c>
      <c r="F127" s="1610">
        <v>2199</v>
      </c>
      <c r="G127" s="1627">
        <f>SUM(G124:G125)</f>
        <v>0</v>
      </c>
      <c r="J127" s="957" t="s">
        <v>306</v>
      </c>
      <c r="K127" s="685" t="s">
        <v>1081</v>
      </c>
    </row>
    <row r="128" spans="1:11" ht="15">
      <c r="A128" s="1694"/>
      <c r="B128" s="1695"/>
      <c r="C128" s="1695"/>
      <c r="D128" s="1695"/>
      <c r="E128" s="1695"/>
      <c r="F128" s="1695"/>
      <c r="G128" s="1696"/>
      <c r="K128" s="685"/>
    </row>
    <row r="129" spans="1:11" ht="15">
      <c r="A129" s="914"/>
      <c r="B129" s="1600" t="str">
        <f>IF(Langue=0,J129,K129)</f>
        <v>Instruments financiers dérivés</v>
      </c>
      <c r="C129" s="1600"/>
      <c r="D129" s="1579">
        <v>2200</v>
      </c>
      <c r="E129" s="1086">
        <f>+_P161069903</f>
        <v>0</v>
      </c>
      <c r="F129" s="1610">
        <v>2200</v>
      </c>
      <c r="G129" s="1621"/>
      <c r="J129" s="957" t="s">
        <v>301</v>
      </c>
      <c r="K129" s="685" t="s">
        <v>1087</v>
      </c>
    </row>
    <row r="130" spans="1:11" ht="11.25" customHeight="1">
      <c r="A130" s="1591"/>
      <c r="B130" s="1592"/>
      <c r="C130" s="1592"/>
      <c r="D130" s="1592"/>
      <c r="E130" s="1592"/>
      <c r="F130" s="1592"/>
      <c r="G130" s="1593"/>
      <c r="K130" s="685"/>
    </row>
    <row r="131" spans="1:11" s="953" customFormat="1" ht="17.25">
      <c r="A131" s="531"/>
      <c r="B131" s="1600" t="str">
        <f t="shared" si="2" ref="B131">IF(Langue=0,J131,K131)</f>
        <v>Passif d'impôts sur le revenu</v>
      </c>
      <c r="C131" s="1600"/>
      <c r="D131" s="1600"/>
      <c r="E131" s="1653" t="s">
        <v>377</v>
      </c>
      <c r="F131" s="1600"/>
      <c r="G131" s="1601"/>
      <c r="H131" s="1435"/>
      <c r="J131" s="959" t="s">
        <v>566</v>
      </c>
      <c r="K131" s="119" t="s">
        <v>1108</v>
      </c>
    </row>
    <row r="132" spans="1:11" ht="15">
      <c r="A132" s="914"/>
      <c r="C132" s="381" t="str">
        <f>IF(Langue=0,J132,K132)</f>
        <v>Différés</v>
      </c>
      <c r="D132" s="485">
        <v>2335</v>
      </c>
      <c r="E132" s="1474"/>
      <c r="F132" s="1610">
        <v>2335</v>
      </c>
      <c r="G132" s="1621"/>
      <c r="J132" s="957" t="s">
        <v>285</v>
      </c>
      <c r="K132" s="685" t="s">
        <v>1110</v>
      </c>
    </row>
    <row r="133" spans="1:11" ht="15">
      <c r="A133" s="914"/>
      <c r="C133" s="382" t="str">
        <f>IF(Langue=0,J133,K133)</f>
        <v>Exigibles</v>
      </c>
      <c r="D133" s="485">
        <v>2340</v>
      </c>
      <c r="E133" s="1621"/>
      <c r="F133" s="1610">
        <v>2340</v>
      </c>
      <c r="G133" s="1621"/>
      <c r="J133" s="957" t="s">
        <v>47</v>
      </c>
      <c r="K133" s="685" t="s">
        <v>1109</v>
      </c>
    </row>
    <row r="134" spans="1:11" ht="17.25">
      <c r="A134" s="1591"/>
      <c r="B134" s="1592"/>
      <c r="C134" s="1592"/>
      <c r="D134" s="1592"/>
      <c r="E134" s="1653" t="s">
        <v>376</v>
      </c>
      <c r="F134"/>
      <c r="G134" s="1596"/>
      <c r="K134" s="685"/>
    </row>
    <row r="135" spans="1:11" ht="15">
      <c r="A135" s="914"/>
      <c r="B135" s="1600" t="str">
        <f>IF(Langue=0,J135,K135)</f>
        <v>Total de l'impôt sur le revenu</v>
      </c>
      <c r="C135" s="1600"/>
      <c r="D135" s="485">
        <v>2339</v>
      </c>
      <c r="E135" s="1481">
        <f>SUM(E132:E133)</f>
        <v>0</v>
      </c>
      <c r="F135" s="1610">
        <v>2339</v>
      </c>
      <c r="G135" s="1626">
        <f>SUM(G132:G133)</f>
        <v>0</v>
      </c>
      <c r="J135" s="957" t="s">
        <v>1097</v>
      </c>
      <c r="K135" s="685" t="s">
        <v>1111</v>
      </c>
    </row>
    <row r="136" spans="1:11" ht="11.25" customHeight="1">
      <c r="A136" s="1694"/>
      <c r="B136" s="1695"/>
      <c r="C136" s="1695"/>
      <c r="D136" s="1695"/>
      <c r="E136" s="1695"/>
      <c r="F136" s="1695"/>
      <c r="G136" s="1696"/>
      <c r="K136" s="685"/>
    </row>
    <row r="137" spans="1:11" s="953" customFormat="1" ht="17.25">
      <c r="A137" s="531"/>
      <c r="B137" s="1600" t="str">
        <f t="shared" si="3" ref="B137">IF(Langue=0,J137,K137)</f>
        <v>Autres éléments de passif</v>
      </c>
      <c r="C137" s="1600"/>
      <c r="D137" s="1600"/>
      <c r="E137" s="1653" t="s">
        <v>377</v>
      </c>
      <c r="F137" s="1600"/>
      <c r="G137" s="1601"/>
      <c r="H137" s="1435"/>
      <c r="J137" s="959" t="s">
        <v>22</v>
      </c>
      <c r="K137" s="119" t="s">
        <v>1101</v>
      </c>
    </row>
    <row r="138" spans="1:11" ht="15" customHeight="1">
      <c r="A138" s="914"/>
      <c r="C138" s="381" t="str">
        <f t="shared" si="4" ref="C138:C143">IF(Langue=0,J138,K138)</f>
        <v>Engagement aux titres de valeurs mobilières empruntées</v>
      </c>
      <c r="D138" s="485">
        <v>2305</v>
      </c>
      <c r="E138" s="1621"/>
      <c r="F138" s="1610">
        <v>2305</v>
      </c>
      <c r="G138" s="1621"/>
      <c r="J138" s="957" t="s">
        <v>23</v>
      </c>
      <c r="K138" s="685" t="s">
        <v>1102</v>
      </c>
    </row>
    <row r="139" spans="1:11" ht="15">
      <c r="A139" s="914"/>
      <c r="C139" s="158" t="str">
        <f>IF(Langue=0,J139,K139)</f>
        <v>Engagement aux titres d'éléments vendus dans le cadre d'accords de rachat</v>
      </c>
      <c r="D139" s="1579">
        <v>2310</v>
      </c>
      <c r="E139" s="1087">
        <f>+_P119019903</f>
        <v>0</v>
      </c>
      <c r="F139" s="1610">
        <v>2310</v>
      </c>
      <c r="G139" s="1621"/>
      <c r="J139" s="957" t="s">
        <v>24</v>
      </c>
      <c r="K139" s="685" t="s">
        <v>1103</v>
      </c>
    </row>
    <row r="140" spans="1:11" ht="15" customHeight="1">
      <c r="A140" s="914"/>
      <c r="C140" s="381" t="str">
        <f t="shared" si="4"/>
        <v>Passifs nets au titre de régimes à prestations définies</v>
      </c>
      <c r="D140" s="485">
        <v>2315</v>
      </c>
      <c r="E140" s="1474"/>
      <c r="F140" s="1610">
        <v>2315</v>
      </c>
      <c r="G140" s="1621"/>
      <c r="J140" s="957" t="s">
        <v>363</v>
      </c>
      <c r="K140" s="685" t="s">
        <v>2237</v>
      </c>
    </row>
    <row r="141" spans="1:11" ht="15" customHeight="1">
      <c r="A141" s="914"/>
      <c r="C141" s="381" t="str">
        <f t="shared" si="4"/>
        <v>Montants courus à l'égard des régimes de pension des employés</v>
      </c>
      <c r="D141" s="1437">
        <v>2320</v>
      </c>
      <c r="E141" s="1474"/>
      <c r="F141" s="459">
        <v>2320</v>
      </c>
      <c r="G141" s="1621"/>
      <c r="J141" s="957" t="s">
        <v>346</v>
      </c>
      <c r="K141" s="685" t="s">
        <v>1105</v>
      </c>
    </row>
    <row r="142" spans="1:11" ht="15" customHeight="1">
      <c r="A142" s="914"/>
      <c r="C142" s="381" t="str">
        <f t="shared" si="4"/>
        <v>Autres éléments de passif</v>
      </c>
      <c r="D142" s="1579">
        <v>2345</v>
      </c>
      <c r="E142" s="1087">
        <f>+_P234529902</f>
        <v>0</v>
      </c>
      <c r="F142">
        <v>2345</v>
      </c>
      <c r="G142" s="1621"/>
      <c r="J142" s="957" t="s">
        <v>22</v>
      </c>
      <c r="K142" s="685" t="s">
        <v>1101</v>
      </c>
    </row>
    <row r="143" spans="1:11" ht="15" customHeight="1">
      <c r="A143" s="914"/>
      <c r="C143" s="381" t="str">
        <f t="shared" si="4"/>
        <v>Revenus reportés</v>
      </c>
      <c r="D143" s="485">
        <v>2350</v>
      </c>
      <c r="E143" s="1480"/>
      <c r="F143" s="1610">
        <v>2350</v>
      </c>
      <c r="G143" s="1621"/>
      <c r="J143" s="957" t="s">
        <v>25</v>
      </c>
      <c r="K143" s="685" t="s">
        <v>1104</v>
      </c>
    </row>
    <row r="144" spans="1:11" ht="17.25">
      <c r="A144" s="1591"/>
      <c r="B144" s="1592"/>
      <c r="C144" s="1592"/>
      <c r="D144" s="1592"/>
      <c r="E144" s="1653" t="s">
        <v>376</v>
      </c>
      <c r="F144" s="1592"/>
      <c r="G144" s="1593"/>
      <c r="K144" s="685"/>
    </row>
    <row r="145" spans="1:11" ht="15">
      <c r="A145" s="914"/>
      <c r="B145" s="1600" t="str">
        <f>IF(Langue=0,J145,K145)</f>
        <v>Total des autres éléments de passif</v>
      </c>
      <c r="C145" s="1600"/>
      <c r="D145" s="485">
        <v>2399</v>
      </c>
      <c r="E145" s="1481">
        <f>SUM(E138:E143)</f>
        <v>0</v>
      </c>
      <c r="F145" s="1610">
        <v>2399</v>
      </c>
      <c r="G145" s="1626">
        <f>SUM(G138:G143)</f>
        <v>0</v>
      </c>
      <c r="J145" s="957" t="s">
        <v>307</v>
      </c>
      <c r="K145" s="685" t="s">
        <v>2238</v>
      </c>
    </row>
    <row r="146" spans="1:11" ht="15">
      <c r="A146" s="1694"/>
      <c r="B146" s="1695"/>
      <c r="C146" s="1695"/>
      <c r="D146" s="1695"/>
      <c r="E146" s="1695"/>
      <c r="F146" s="1695"/>
      <c r="G146" s="1696"/>
      <c r="K146" s="685"/>
    </row>
    <row r="147" spans="1:11" ht="15">
      <c r="A147" s="914"/>
      <c r="B147" s="1600" t="str">
        <f>IF(Langue=0,J147,K147)</f>
        <v>Obligations subordonnées</v>
      </c>
      <c r="C147" s="1600"/>
      <c r="D147" s="1465">
        <v>2400</v>
      </c>
      <c r="E147" s="1086">
        <f>SUM(_2400_199_06_07)</f>
        <v>0</v>
      </c>
      <c r="F147" s="1628">
        <v>2400</v>
      </c>
      <c r="G147" s="1621"/>
      <c r="J147" s="957" t="s">
        <v>838</v>
      </c>
      <c r="K147" s="685" t="s">
        <v>1106</v>
      </c>
    </row>
    <row r="148" spans="1:11" ht="11.25" customHeight="1">
      <c r="A148" s="1694"/>
      <c r="B148" s="1695"/>
      <c r="C148" s="1695"/>
      <c r="D148" s="1695"/>
      <c r="E148" s="1695"/>
      <c r="F148" s="1695"/>
      <c r="G148" s="1696"/>
      <c r="K148" s="685"/>
    </row>
    <row r="149" spans="1:11" ht="15">
      <c r="A149" s="914"/>
      <c r="B149" s="166" t="str">
        <f t="shared" si="5" ref="B149:B150">IF(Langue=0,J149,K149)</f>
        <v>Actions privilégiées rachetables</v>
      </c>
      <c r="C149" s="166"/>
      <c r="D149" s="483">
        <v>2520</v>
      </c>
      <c r="E149" s="1482"/>
      <c r="F149" s="1628">
        <v>2520</v>
      </c>
      <c r="G149" s="1621"/>
      <c r="J149" s="957" t="s">
        <v>223</v>
      </c>
      <c r="K149" s="685" t="s">
        <v>2239</v>
      </c>
    </row>
    <row r="150" spans="1:11" ht="15" customHeight="1">
      <c r="A150" s="914"/>
      <c r="B150" s="1602" t="str">
        <f t="shared" si="5"/>
        <v>Passif d'un groupe destiné à être cédé, classé comme détenu en vue de la vente</v>
      </c>
      <c r="C150" s="1602"/>
      <c r="D150" s="484">
        <v>2530</v>
      </c>
      <c r="E150" s="1475"/>
      <c r="F150" s="460">
        <v>2530</v>
      </c>
      <c r="G150" s="1621"/>
      <c r="J150" s="957" t="s">
        <v>767</v>
      </c>
      <c r="K150" s="685" t="s">
        <v>2240</v>
      </c>
    </row>
    <row r="151" spans="1:11" ht="11.25" customHeight="1">
      <c r="A151" s="1694"/>
      <c r="B151" s="1695"/>
      <c r="C151" s="1695"/>
      <c r="D151" s="1695"/>
      <c r="E151" s="1695"/>
      <c r="F151" s="1695"/>
      <c r="G151" s="1696"/>
      <c r="K151" s="685"/>
    </row>
    <row r="152" spans="1:11" ht="22.5" customHeight="1">
      <c r="A152" s="1609" t="str">
        <f>IF(Langue=0,J152,K152)</f>
        <v>TOTAL DU PASSIF</v>
      </c>
      <c r="B152" s="1600"/>
      <c r="C152" s="1600"/>
      <c r="D152" s="736">
        <v>2599</v>
      </c>
      <c r="E152" s="1483">
        <f>SUM(E121,E127,E147,E129,E135,E145,E149:E150)</f>
        <v>0</v>
      </c>
      <c r="F152" s="482">
        <v>2599</v>
      </c>
      <c r="G152" s="1626">
        <f>SUM(G121,G127,G147,G129,G135,G145,G149:G150)</f>
        <v>0</v>
      </c>
      <c r="J152" s="957" t="s">
        <v>342</v>
      </c>
      <c r="K152" s="685" t="s">
        <v>1107</v>
      </c>
    </row>
    <row r="153" spans="1:11" ht="15">
      <c r="A153" s="914"/>
      <c r="B153" s="939"/>
      <c r="C153" s="939"/>
      <c r="D153" s="1429"/>
      <c r="E153" s="1429"/>
      <c r="F153" s="170"/>
      <c r="G153" s="1484"/>
      <c r="K153" s="685"/>
    </row>
    <row r="154" spans="1:11" ht="15">
      <c r="A154" s="914"/>
      <c r="B154" s="939"/>
      <c r="C154" s="939"/>
      <c r="D154" s="1429"/>
      <c r="E154" s="1429"/>
      <c r="F154" s="170"/>
      <c r="G154" s="1484"/>
      <c r="K154" s="685"/>
    </row>
    <row r="155" spans="1:11" ht="11.25" customHeight="1">
      <c r="A155" s="914"/>
      <c r="B155" s="939"/>
      <c r="C155" s="939"/>
      <c r="D155" s="1429"/>
      <c r="E155" s="1429"/>
      <c r="F155" s="170"/>
      <c r="G155" s="1484"/>
      <c r="K155" s="685"/>
    </row>
    <row r="156" spans="1:11" ht="15">
      <c r="A156" s="1694"/>
      <c r="B156" s="1695"/>
      <c r="C156" s="1695"/>
      <c r="D156" s="1695"/>
      <c r="E156" s="1695"/>
      <c r="F156" s="1695"/>
      <c r="G156" s="1696"/>
      <c r="K156" s="685"/>
    </row>
    <row r="157" spans="1:11" ht="15">
      <c r="A157" s="1741">
        <f>A107+1</f>
        <v>6</v>
      </c>
      <c r="B157" s="1742"/>
      <c r="C157" s="1742"/>
      <c r="D157" s="1742"/>
      <c r="E157" s="1742"/>
      <c r="F157" s="1742"/>
      <c r="G157" s="1743"/>
      <c r="K157" s="685"/>
    </row>
    <row r="158" spans="1:11" ht="15">
      <c r="A158" s="1770" t="str">
        <f>$A$1</f>
        <v>SOCIÉTÉ À CHARTE QUÉBÉCOISE</v>
      </c>
      <c r="B158" s="1771"/>
      <c r="C158" s="1771"/>
      <c r="D158" s="1771"/>
      <c r="E158" s="1771"/>
      <c r="F158" s="1771"/>
      <c r="G158" s="1772"/>
      <c r="K158" s="685"/>
    </row>
    <row r="159" spans="1:11" ht="15" customHeight="1">
      <c r="A159" s="1761" t="str">
        <f>A109</f>
        <v>ANNEXE 100</v>
      </c>
      <c r="B159" s="1762"/>
      <c r="C159" s="1762"/>
      <c r="D159" s="1762"/>
      <c r="E159" s="1762"/>
      <c r="F159" s="1762"/>
      <c r="G159" s="1763"/>
      <c r="K159" s="685"/>
    </row>
    <row r="160" spans="1:11" ht="22.5" customHeight="1">
      <c r="A160" s="1764">
        <f>A3</f>
        <v>0</v>
      </c>
      <c r="B160" s="1765"/>
      <c r="C160" s="1765"/>
      <c r="D160" s="1765"/>
      <c r="E160" s="1765"/>
      <c r="F160" s="1765"/>
      <c r="G160" s="1766"/>
      <c r="K160" s="685"/>
    </row>
    <row r="161" spans="1:11" ht="22.5" customHeight="1">
      <c r="A161" s="1767" t="str">
        <f>IF(Langue=0,A4&amp;" (suite)",A4&amp;" (continued)")</f>
        <v>BILAN (suite)</v>
      </c>
      <c r="B161" s="1768"/>
      <c r="C161" s="1768"/>
      <c r="D161" s="1768"/>
      <c r="E161" s="1768"/>
      <c r="F161" s="1768"/>
      <c r="G161" s="1769"/>
      <c r="J161" s="957" t="s">
        <v>324</v>
      </c>
      <c r="K161" s="685"/>
    </row>
    <row r="162" spans="1:11" ht="15">
      <c r="A162" s="1778" t="str">
        <f>$A$5</f>
        <v>au </v>
      </c>
      <c r="B162" s="1779"/>
      <c r="C162" s="1779"/>
      <c r="D162" s="1779"/>
      <c r="E162" s="1779"/>
      <c r="F162" s="1779"/>
      <c r="G162" s="1780"/>
      <c r="K162" s="685"/>
    </row>
    <row r="163" spans="1:11" ht="11.25" customHeight="1">
      <c r="A163" s="1775" t="str">
        <f>+$A$6</f>
        <v>(000$)</v>
      </c>
      <c r="B163" s="1776"/>
      <c r="C163" s="1776"/>
      <c r="D163" s="1776"/>
      <c r="E163" s="1776"/>
      <c r="F163" s="1776"/>
      <c r="G163" s="1777"/>
      <c r="H163" s="1453"/>
      <c r="K163" s="685"/>
    </row>
    <row r="164" spans="1:11" ht="15">
      <c r="A164" s="1591"/>
      <c r="B164" s="1592"/>
      <c r="C164" s="1592"/>
      <c r="D164" s="1781" t="str">
        <f>+$D$7</f>
        <v>Courant</v>
      </c>
      <c r="E164" s="1781"/>
      <c r="F164" s="1781" t="str">
        <f>+$F$7</f>
        <v>Précédent</v>
      </c>
      <c r="G164" s="1782"/>
      <c r="K164" s="685"/>
    </row>
    <row r="165" spans="1:11" ht="33.75" customHeight="1">
      <c r="A165" s="1773" t="str">
        <f>IF(Langue=0,J165,K165)</f>
        <v>AVOIR DES ACTIONNAIRES</v>
      </c>
      <c r="B165" s="1774"/>
      <c r="C165" s="1774"/>
      <c r="D165" s="1774"/>
      <c r="E165" s="734" t="s">
        <v>377</v>
      </c>
      <c r="F165" s="735"/>
      <c r="G165" s="1657" t="s">
        <v>378</v>
      </c>
      <c r="J165" s="957" t="s">
        <v>556</v>
      </c>
      <c r="K165" s="685" t="s">
        <v>2241</v>
      </c>
    </row>
    <row r="166" spans="1:11" s="0" customFormat="1" ht="17.25">
      <c r="A166" s="1630"/>
      <c r="B166" s="1629"/>
      <c r="C166" s="1629"/>
      <c r="D166" s="1629"/>
      <c r="E166" s="1653" t="s">
        <v>376</v>
      </c>
      <c r="F166" s="1629"/>
      <c r="G166" s="1596"/>
      <c r="J166" s="1616"/>
      <c r="K166" s="1617"/>
    </row>
    <row r="167" spans="1:11" ht="15.75" customHeight="1">
      <c r="A167" s="914"/>
      <c r="B167" s="166" t="str">
        <f>IF(Langue=0,J167,K167)</f>
        <v>Actions ordinaires </v>
      </c>
      <c r="C167" s="166"/>
      <c r="D167" s="1579">
        <v>2680</v>
      </c>
      <c r="E167" s="1086">
        <f>_P500539901</f>
        <v>0</v>
      </c>
      <c r="F167" s="487">
        <v>2680</v>
      </c>
      <c r="G167" s="1631">
        <f>'500'!D21</f>
        <v>0</v>
      </c>
      <c r="J167" s="957" t="s">
        <v>26</v>
      </c>
      <c r="K167" s="685" t="s">
        <v>1112</v>
      </c>
    </row>
    <row r="168" spans="1:11" ht="11.25" customHeight="1">
      <c r="A168" s="1694"/>
      <c r="B168" s="1695"/>
      <c r="C168" s="1695"/>
      <c r="D168" s="1695"/>
      <c r="E168" s="1695"/>
      <c r="F168" s="1695"/>
      <c r="G168" s="1696"/>
      <c r="K168" s="685"/>
    </row>
    <row r="169" spans="1:11" ht="15" customHeight="1">
      <c r="A169" s="914"/>
      <c r="B169" s="1600" t="str">
        <f>IF(Langue=0,J169,K169)</f>
        <v>Actions privilégiées</v>
      </c>
      <c r="C169" s="1600"/>
      <c r="D169" s="1600"/>
      <c r="E169" s="1653" t="s">
        <v>377</v>
      </c>
      <c r="F169" s="1600"/>
      <c r="G169" s="1601"/>
      <c r="J169" s="957" t="s">
        <v>27</v>
      </c>
      <c r="K169" s="685" t="s">
        <v>1113</v>
      </c>
    </row>
    <row r="170" spans="1:11" ht="15" customHeight="1">
      <c r="A170" s="914"/>
      <c r="C170" s="381" t="str">
        <f>IF(Langue=0,J170,K170)</f>
        <v>Rachetables</v>
      </c>
      <c r="D170" s="485">
        <v>2686</v>
      </c>
      <c r="E170" s="1474"/>
      <c r="F170" s="459">
        <v>2686</v>
      </c>
      <c r="G170" s="1621"/>
      <c r="J170" s="957" t="s">
        <v>344</v>
      </c>
      <c r="K170" s="685" t="s">
        <v>1114</v>
      </c>
    </row>
    <row r="171" spans="1:11" ht="15" customHeight="1">
      <c r="A171" s="914"/>
      <c r="C171" s="381" t="str">
        <f>IF(Langue=0,J171,K171)</f>
        <v>Non rachetables</v>
      </c>
      <c r="D171" s="485">
        <v>2688</v>
      </c>
      <c r="E171" s="1480"/>
      <c r="F171" s="459">
        <v>2688</v>
      </c>
      <c r="G171" s="1621"/>
      <c r="J171" s="957" t="s">
        <v>345</v>
      </c>
      <c r="K171" s="685" t="s">
        <v>1115</v>
      </c>
    </row>
    <row r="172" spans="1:11" ht="11.25" customHeight="1">
      <c r="A172" s="1591"/>
      <c r="B172" s="1592"/>
      <c r="C172" s="1592"/>
      <c r="D172" s="1592"/>
      <c r="E172" s="1653" t="s">
        <v>376</v>
      </c>
      <c r="F172" s="1592"/>
      <c r="G172" s="1593"/>
      <c r="K172" s="685"/>
    </row>
    <row r="173" spans="1:11" ht="15.75" customHeight="1">
      <c r="A173" s="914"/>
      <c r="B173" s="1600" t="str">
        <f>IF(Langue=0,J173,K173)</f>
        <v>Total des actions privilégiées </v>
      </c>
      <c r="C173" s="1600"/>
      <c r="D173" s="485">
        <v>2692</v>
      </c>
      <c r="E173" s="1090">
        <f>SUM(E170:E171)</f>
        <v>0</v>
      </c>
      <c r="F173" s="459">
        <v>2692</v>
      </c>
      <c r="G173" s="1090">
        <f>SUM(G170:G171)</f>
        <v>0</v>
      </c>
      <c r="J173" s="957" t="s">
        <v>330</v>
      </c>
      <c r="K173" s="685" t="s">
        <v>1116</v>
      </c>
    </row>
    <row r="174" spans="1:11" ht="11.25" customHeight="1">
      <c r="A174" s="1694"/>
      <c r="B174" s="1695"/>
      <c r="C174" s="1695"/>
      <c r="D174" s="1695"/>
      <c r="E174" s="1695"/>
      <c r="F174" s="1695"/>
      <c r="G174" s="1696"/>
      <c r="K174" s="685"/>
    </row>
    <row r="175" spans="1:11" ht="15.75" customHeight="1">
      <c r="A175" s="914"/>
      <c r="B175" s="166" t="str">
        <f>IF(Langue=0,J175,K175)</f>
        <v>Surplus d'apports</v>
      </c>
      <c r="C175" s="166"/>
      <c r="D175" s="1465">
        <v>2725</v>
      </c>
      <c r="E175" s="1086">
        <f>+'500'!F44</f>
        <v>0</v>
      </c>
      <c r="F175" s="487">
        <v>2725</v>
      </c>
      <c r="G175" s="1631">
        <f>+'500'!F21</f>
        <v>0</v>
      </c>
      <c r="J175" s="957" t="s">
        <v>696</v>
      </c>
      <c r="K175" s="685" t="s">
        <v>1117</v>
      </c>
    </row>
    <row r="176" spans="1:11" s="953" customFormat="1" ht="11.25" customHeight="1">
      <c r="A176" s="1694"/>
      <c r="B176" s="1695"/>
      <c r="C176" s="1695"/>
      <c r="D176" s="1695"/>
      <c r="E176" s="1695"/>
      <c r="F176" s="1695"/>
      <c r="G176" s="1696"/>
      <c r="H176" s="1435"/>
      <c r="J176" s="959"/>
      <c r="K176" s="119"/>
    </row>
    <row r="177" spans="1:11" ht="15.75" customHeight="1">
      <c r="A177" s="531"/>
      <c r="B177" s="1600" t="str">
        <f>IF(Langue=0,J177,K177)</f>
        <v>Bénéfices non répartis</v>
      </c>
      <c r="C177" s="1600"/>
      <c r="D177" s="1465">
        <v>2700</v>
      </c>
      <c r="E177" s="1086">
        <f>+'500'!G44</f>
        <v>0</v>
      </c>
      <c r="F177" s="487">
        <v>2700</v>
      </c>
      <c r="G177" s="1631">
        <f>+'500'!G21</f>
        <v>0</v>
      </c>
      <c r="J177" s="957" t="s">
        <v>567</v>
      </c>
      <c r="K177" s="685" t="s">
        <v>1118</v>
      </c>
    </row>
    <row r="178" spans="1:11" ht="11.25" customHeight="1">
      <c r="A178" s="1694"/>
      <c r="B178" s="1695"/>
      <c r="C178" s="1695"/>
      <c r="D178" s="1695"/>
      <c r="E178" s="1695"/>
      <c r="F178" s="1695"/>
      <c r="G178" s="1696"/>
      <c r="K178" s="685"/>
    </row>
    <row r="179" spans="1:11" ht="15.75" customHeight="1">
      <c r="A179" s="914"/>
      <c r="B179" s="166" t="str">
        <f>IF(Langue=0,J179,K179)</f>
        <v>Cumul des autres éléments du résultat global (perte)</v>
      </c>
      <c r="C179" s="166"/>
      <c r="D179" s="1465">
        <v>2710</v>
      </c>
      <c r="E179" s="1086">
        <f>+'500'!K44</f>
        <v>0</v>
      </c>
      <c r="F179" s="487">
        <v>2710</v>
      </c>
      <c r="G179" s="1631">
        <f>+'500'!K21</f>
        <v>0</v>
      </c>
      <c r="J179" s="957" t="s">
        <v>197</v>
      </c>
      <c r="K179" s="685" t="s">
        <v>1119</v>
      </c>
    </row>
    <row r="180" spans="1:11" ht="11.25" customHeight="1">
      <c r="A180" s="1694"/>
      <c r="B180" s="1695"/>
      <c r="C180" s="1695"/>
      <c r="D180" s="1695"/>
      <c r="E180" s="1695"/>
      <c r="F180" s="1695"/>
      <c r="G180" s="1696"/>
      <c r="K180" s="685"/>
    </row>
    <row r="181" spans="1:11" ht="15" customHeight="1">
      <c r="A181" s="914"/>
      <c r="B181" s="166" t="str">
        <f>IF(Langue=0,J181,K181)</f>
        <v>Participations ne donnant pas le contrôle</v>
      </c>
      <c r="C181" s="166"/>
      <c r="D181" s="1465">
        <v>2800</v>
      </c>
      <c r="E181" s="1086">
        <f>+'500'!M44</f>
        <v>0</v>
      </c>
      <c r="F181" s="487">
        <v>2800</v>
      </c>
      <c r="G181" s="1631">
        <f>+'500'!M21</f>
        <v>0</v>
      </c>
      <c r="J181" s="957" t="s">
        <v>375</v>
      </c>
      <c r="K181" s="685" t="s">
        <v>1120</v>
      </c>
    </row>
    <row r="182" spans="1:11" ht="11.25" customHeight="1">
      <c r="A182" s="1694"/>
      <c r="B182" s="1695"/>
      <c r="C182" s="1695"/>
      <c r="D182" s="1695"/>
      <c r="E182" s="1695"/>
      <c r="F182" s="1695"/>
      <c r="G182" s="1696"/>
      <c r="K182" s="685"/>
    </row>
    <row r="183" spans="1:11" ht="22.5" customHeight="1">
      <c r="A183" s="1609" t="str">
        <f>IF(Langue=0,J183,K183)</f>
        <v>TOTAL DE L'AVOIR DES ACTIONNAIRES</v>
      </c>
      <c r="B183" s="1600"/>
      <c r="C183" s="1600"/>
      <c r="D183" s="485">
        <v>2899</v>
      </c>
      <c r="E183" s="1091">
        <f>SUM(E181,E179,E177,E175,E173,E167)</f>
        <v>0</v>
      </c>
      <c r="F183" s="1610">
        <v>2899</v>
      </c>
      <c r="G183" s="1091">
        <f>SUM(G181,G179,G177,G175,G173,G167)</f>
        <v>0</v>
      </c>
      <c r="J183" s="957" t="s">
        <v>557</v>
      </c>
      <c r="K183" s="685" t="s">
        <v>1121</v>
      </c>
    </row>
    <row r="184" spans="1:11" ht="11.25" customHeight="1">
      <c r="A184" s="1694"/>
      <c r="B184" s="1695"/>
      <c r="C184" s="1695"/>
      <c r="D184" s="1695"/>
      <c r="E184" s="1695"/>
      <c r="F184" s="1695"/>
      <c r="G184" s="1696"/>
      <c r="K184" s="685"/>
    </row>
    <row r="185" spans="1:11" ht="22.5" customHeight="1">
      <c r="A185" s="1609" t="str">
        <f>IF(Langue=0,J185,K185)</f>
        <v>TOTAL DU PASSIF ET DE L'AVOIR DES ACTIONNAIRES</v>
      </c>
      <c r="B185" s="1600"/>
      <c r="C185" s="1600"/>
      <c r="D185" s="1476">
        <v>2999</v>
      </c>
      <c r="E185" s="1485">
        <f>SUM(E183,E152)</f>
        <v>0</v>
      </c>
      <c r="F185" s="482">
        <v>2999</v>
      </c>
      <c r="G185" s="1632">
        <f>SUM(G183,G152)</f>
        <v>0</v>
      </c>
      <c r="J185" s="957" t="s">
        <v>558</v>
      </c>
      <c r="K185" s="685" t="s">
        <v>1122</v>
      </c>
    </row>
    <row r="186" spans="1:7" ht="15.75">
      <c r="A186" s="914"/>
      <c r="C186" s="21"/>
      <c r="D186" s="1454"/>
      <c r="G186" s="1462"/>
    </row>
    <row r="187" spans="1:7" ht="15.75">
      <c r="A187" s="914"/>
      <c r="C187" s="17"/>
      <c r="D187" s="1454"/>
      <c r="G187" s="1462"/>
    </row>
    <row r="188" spans="1:7" ht="15.75">
      <c r="A188" s="914"/>
      <c r="C188" s="17" t="s">
        <v>324</v>
      </c>
      <c r="D188" s="1454"/>
      <c r="G188" s="1462"/>
    </row>
    <row r="189" spans="1:7" ht="15.75">
      <c r="A189" s="914"/>
      <c r="C189" s="17"/>
      <c r="D189" s="1454"/>
      <c r="G189" s="1462"/>
    </row>
    <row r="190" spans="1:7" ht="15">
      <c r="A190" s="914"/>
      <c r="C190" s="915"/>
      <c r="D190" s="1454"/>
      <c r="G190" s="1462"/>
    </row>
    <row r="191" spans="1:7" ht="15.75">
      <c r="A191" s="914"/>
      <c r="C191" s="17"/>
      <c r="D191" s="1454"/>
      <c r="G191" s="1462"/>
    </row>
    <row r="192" spans="1:7" ht="15.75">
      <c r="A192" s="914"/>
      <c r="C192" s="17"/>
      <c r="D192" s="1454"/>
      <c r="G192" s="1462"/>
    </row>
    <row r="193" spans="1:7" ht="15.75">
      <c r="A193" s="914"/>
      <c r="C193" s="17"/>
      <c r="D193" s="1454"/>
      <c r="G193" s="1462"/>
    </row>
    <row r="194" spans="1:7" ht="15.75">
      <c r="A194" s="914"/>
      <c r="C194" s="17"/>
      <c r="D194" s="1454"/>
      <c r="G194" s="1462"/>
    </row>
    <row r="195" spans="1:7" ht="15">
      <c r="A195" s="914"/>
      <c r="G195" s="1462"/>
    </row>
    <row r="196" spans="1:7" ht="15">
      <c r="A196" s="914"/>
      <c r="G196" s="1462"/>
    </row>
    <row r="197" spans="1:7" ht="15">
      <c r="A197" s="914"/>
      <c r="G197" s="1462"/>
    </row>
    <row r="198" spans="1:7" ht="15">
      <c r="A198" s="914"/>
      <c r="G198" s="1462"/>
    </row>
    <row r="199" spans="1:7" ht="15">
      <c r="A199" s="914"/>
      <c r="G199" s="1462"/>
    </row>
    <row r="200" spans="1:7" ht="15">
      <c r="A200" s="914"/>
      <c r="G200" s="1462"/>
    </row>
    <row r="201" spans="1:7" ht="15">
      <c r="A201" s="914"/>
      <c r="G201" s="1462"/>
    </row>
    <row r="202" spans="1:7" ht="15">
      <c r="A202" s="914"/>
      <c r="G202" s="1462"/>
    </row>
    <row r="203" spans="1:7" ht="15">
      <c r="A203" s="914"/>
      <c r="G203" s="1462"/>
    </row>
    <row r="204" spans="1:7" ht="15">
      <c r="A204" s="914"/>
      <c r="G204" s="1462"/>
    </row>
    <row r="205" spans="1:7" ht="18" customHeight="1">
      <c r="A205" s="914"/>
      <c r="G205" s="1462"/>
    </row>
    <row r="206" spans="1:7" ht="15.75">
      <c r="A206" s="914"/>
      <c r="C206" s="17"/>
      <c r="D206" s="1454"/>
      <c r="G206" s="1462"/>
    </row>
    <row r="207" spans="1:7" ht="15">
      <c r="A207" s="914"/>
      <c r="G207" s="1462"/>
    </row>
    <row r="208" spans="1:7" ht="15">
      <c r="A208" s="914"/>
      <c r="G208" s="1462"/>
    </row>
    <row r="209" spans="1:7" ht="15">
      <c r="A209" s="1741">
        <f>A157+1</f>
        <v>7</v>
      </c>
      <c r="B209" s="1742"/>
      <c r="C209" s="1742"/>
      <c r="D209" s="1742"/>
      <c r="E209" s="1742"/>
      <c r="F209" s="1742"/>
      <c r="G209" s="1743"/>
    </row>
  </sheetData>
  <sheetProtection sheet="1" objects="1" scenarios="1"/>
  <mergeCells count="72">
    <mergeCell ref="A67:G67"/>
    <mergeCell ref="A55:G55"/>
    <mergeCell ref="A56:G56"/>
    <mergeCell ref="A57:G57"/>
    <mergeCell ref="A58:G58"/>
    <mergeCell ref="A59:G59"/>
    <mergeCell ref="A60:G60"/>
    <mergeCell ref="A1:D1"/>
    <mergeCell ref="A2:G2"/>
    <mergeCell ref="A3:G3"/>
    <mergeCell ref="B12:G12"/>
    <mergeCell ref="B33:C33"/>
    <mergeCell ref="A8:D8"/>
    <mergeCell ref="B10:C10"/>
    <mergeCell ref="D7:E7"/>
    <mergeCell ref="F7:G7"/>
    <mergeCell ref="B27:C27"/>
    <mergeCell ref="A11:G11"/>
    <mergeCell ref="B28:G28"/>
    <mergeCell ref="A26:G26"/>
    <mergeCell ref="A4:G4"/>
    <mergeCell ref="A5:G5"/>
    <mergeCell ref="A6:G6"/>
    <mergeCell ref="A48:G48"/>
    <mergeCell ref="A62:D62"/>
    <mergeCell ref="B49:C49"/>
    <mergeCell ref="B34:C34"/>
    <mergeCell ref="B35:C35"/>
    <mergeCell ref="B39:C39"/>
    <mergeCell ref="B36:C36"/>
    <mergeCell ref="B37:C37"/>
    <mergeCell ref="B38:C38"/>
    <mergeCell ref="A44:G44"/>
    <mergeCell ref="A54:G54"/>
    <mergeCell ref="A136:G136"/>
    <mergeCell ref="A110:G110"/>
    <mergeCell ref="A111:G111"/>
    <mergeCell ref="A112:G112"/>
    <mergeCell ref="A65:G65"/>
    <mergeCell ref="A115:D115"/>
    <mergeCell ref="A113:G113"/>
    <mergeCell ref="A128:G128"/>
    <mergeCell ref="D114:E114"/>
    <mergeCell ref="A108:G108"/>
    <mergeCell ref="A107:G107"/>
    <mergeCell ref="A75:G75"/>
    <mergeCell ref="F114:G114"/>
    <mergeCell ref="A109:G109"/>
    <mergeCell ref="A88:G88"/>
    <mergeCell ref="A90:G90"/>
    <mergeCell ref="A165:D165"/>
    <mergeCell ref="A151:G151"/>
    <mergeCell ref="A163:G163"/>
    <mergeCell ref="A162:G162"/>
    <mergeCell ref="A209:G209"/>
    <mergeCell ref="A168:G168"/>
    <mergeCell ref="A174:G174"/>
    <mergeCell ref="A176:G176"/>
    <mergeCell ref="A178:G178"/>
    <mergeCell ref="A180:G180"/>
    <mergeCell ref="A182:G182"/>
    <mergeCell ref="A184:G184"/>
    <mergeCell ref="D164:E164"/>
    <mergeCell ref="F164:G164"/>
    <mergeCell ref="A148:G148"/>
    <mergeCell ref="A146:G146"/>
    <mergeCell ref="A159:G159"/>
    <mergeCell ref="A160:G160"/>
    <mergeCell ref="A161:G161"/>
    <mergeCell ref="A156:G156"/>
    <mergeCell ref="A157:G157"/>
    <mergeCell ref="A158:G158"/>
  </mergeCells>
  <conditionalFormatting sqref="A3">
    <cfRule type="cellIs" priority="14" dxfId="18" operator="equal">
      <formula>0</formula>
    </cfRule>
  </conditionalFormatting>
  <conditionalFormatting sqref="A160">
    <cfRule type="cellIs" priority="10" dxfId="18" operator="equal">
      <formula>0</formula>
    </cfRule>
  </conditionalFormatting>
  <conditionalFormatting sqref="A57">
    <cfRule type="cellIs" priority="9" dxfId="18" operator="equal">
      <formula>0</formula>
    </cfRule>
  </conditionalFormatting>
  <conditionalFormatting sqref="A110">
    <cfRule type="cellIs" priority="8" dxfId="18" operator="equal">
      <formula>0</formula>
    </cfRule>
  </conditionalFormatting>
  <dataValidations count="1">
    <dataValidation allowBlank="1" showErrorMessage="1" sqref="E66"/>
  </dataValidations>
  <hyperlinks>
    <hyperlink ref="D10" location="_P100039902" tooltip="Annexe\Schedule 1000" display="_1000_399_02"/>
    <hyperlink ref="D15" location="'1100'!O17" tooltip="Annexe\Schedule 1100" display="1130"/>
    <hyperlink ref="D16" location="'1100'!O19" tooltip="Annexe\Schedule 1100" display="1140"/>
    <hyperlink ref="D17" location="'1100'!O20" tooltip="Annexe\Schedule 1100" display="1150"/>
    <hyperlink ref="D18" location="_P110007113" tooltip="Annexe\Schedule 1100" display="1160"/>
    <hyperlink ref="D19" location="_P110011113" tooltip="Annexe\Schedule 1100" display="1170"/>
    <hyperlink ref="D20" location="_P110012113" tooltip="Annexe\Schedule 1180" display="1180"/>
    <hyperlink ref="D27" location="_P119019902" tooltip="Annexe\Schedule 1190" display="_1190_199_02"/>
    <hyperlink ref="D30" location="_P120001003" tooltip="Annexe\Schedule 1200" display="_1200_010_03"/>
    <hyperlink ref="D31" location="_P120002003" tooltip="Annexe\Schedule 1200" display="_1200_020_03"/>
    <hyperlink ref="D32" location="_P120003003" tooltip="Annexe\Schedule 1200" display="_1200_030_03"/>
    <hyperlink ref="D33" location="_P120004003" tooltip="Annexe\Schedule 1200" display="_1200_040_03"/>
    <hyperlink ref="D34" location="_P120005003" tooltip="Annexe\Schedule 1200" display="_1200_050_03"/>
    <hyperlink ref="D35" location="_P120006003" tooltip="Annexe\Schedule 1200" display="_1200_060_03"/>
    <hyperlink ref="D36" location="_P120007003" tooltip="Annexe\Schedule 1200" display="_P120007003"/>
    <hyperlink ref="D37" location="_P120008003" tooltip="Annexe\Schedule 1200" display="_1200_080_03"/>
    <hyperlink ref="D38" location="_P120009003" tooltip="Annexe\Schedule 1200" display="_1200_090_03"/>
    <hyperlink ref="D39" location="_P120010003" tooltip="Annexe\Schedule 1200" display="_1200_100_03"/>
    <hyperlink ref="D46" location="_P140019904" tooltip="Annexe\Schedule 1400" display="_1400_199_04"/>
    <hyperlink ref="D47" location="_P141019907" tooltip="Annexe\Schedule 1410" display="_1410_199_07"/>
    <hyperlink ref="D64" location="_P150019906" tooltip="Annexe\Schedule 1500" display="_1500_199_06"/>
    <hyperlink ref="D66" location="_P161069902" tooltip="Annexe\Schedule 1610" display="_1610_699_02"/>
    <hyperlink ref="D69" location="_P163019908" tooltip="Annexe\Schedule 1630" display="_1630_199_08"/>
    <hyperlink ref="D70" location="_P162529910" tooltip="Annexe\Schedule 1625" display="_1625_299_10"/>
    <hyperlink ref="D77" location="_P163029908" tooltip="Annexe\Schedule 1630" display="_1630_299_08"/>
    <hyperlink ref="D78" location="_P163509907" tooltip="Annexe\Schedule 1635" display="_1635_099_07"/>
    <hyperlink ref="D79" location="_P164029918" tooltip="Annexe\Schedule 1640" display="_1640_299_09"/>
    <hyperlink ref="D85" location="_P166529902" tooltip="Annexe\Schedule 1665" display="'1665'!A1"/>
    <hyperlink ref="D129" location="_P161069903" tooltip="Annexe\Schedule 1610" display="_P161069903"/>
    <hyperlink ref="D139" location="_P119019903" tooltip="Annexe\Schedule 1190" display="_P119019903"/>
    <hyperlink ref="D142" location="_P234529902" tooltip="Annexe\Schedule 2345" display="_P234529902"/>
    <hyperlink ref="D147" location="_2400_199_06_07" tooltip="Annexe\Schedule 2400" display="_2400_199_06_07"/>
    <hyperlink ref="D167" location="_P500539901" tooltip="Annexe\Schedule 500" display="_P500539901"/>
    <hyperlink ref="D175" location="'500'!F44" tooltip="Annexe\Schedule 500" display="'500'!F44"/>
    <hyperlink ref="D177" location="'500'!G44" tooltip="Annexe\Schedule 500" display="'500'!G44"/>
    <hyperlink ref="D179" location="'500'!K44" tooltip="Annexe\Schedule 500" display="'500'!K44"/>
    <hyperlink ref="D181" location="'500'!M44" tooltip="Annexe\Schedule 500" display="'500'!M44"/>
    <hyperlink ref="D49" location="_P140019905" tooltip="Annexe\Schedule 1400" display="_1400_199_05"/>
    <hyperlink ref="D119" location="_P200099902" tooltip="Annexe/Schedule 2000" display="_2000_999_02"/>
    <hyperlink ref="D118" location="_P200089902" tooltip="Annexe\Schedule 2000" display="_2000_899_02"/>
    <hyperlink ref="D117" location="_P200019904" tooltip="Annexe\Schedule 2000" display="_2000_199_04"/>
    <hyperlink ref="D125" location="_2110_199_06_07" tooltip="Annexe\Schedule 2110" display="_2110_199_06_07"/>
    <hyperlink ref="D124" location="_2100_199_06_07" tooltip="Annexe\Schedule 2100" display="_2100_199_06_07"/>
    <hyperlink ref="D22" location="'1100.4'!O31" tooltip="Annexe\Schedule 1100" display="'1100.4'!O31"/>
    <hyperlink ref="D41" location="_P120019907" tooltip="Annexe/Schedule 1200" display="_P120019907"/>
    <hyperlink ref="D72" location="_P162529926" tooltip="Annexe\Schedule 1625" display="'1625'!J82"/>
    <hyperlink ref="D14" location="'1100'!O13" tooltip="Annexe\Schedule 1100" display="1120"/>
    <hyperlink ref="F167" location="_P500519901" tooltip="Annexe/Schedule 500" display="_P500519901"/>
    <hyperlink ref="F175" location="_P500519903" tooltip="Annexe/Schedule 500" display="_P500519903"/>
    <hyperlink ref="F177" location="_P500519904" tooltip="Annexe/Scedule 500" display="_P500519904"/>
    <hyperlink ref="F179" location="_P500519908" tooltip="Annexe/Schedule 500" display="_P500519908"/>
    <hyperlink ref="F181" location="_P500519910" tooltip="Annexe/Schedule 500" display="_P500519910"/>
  </hyperlinks>
  <printOptions horizontalCentered="1"/>
  <pageMargins left="0.393700787401575" right="0.393700787401575" top="1.10236220472441" bottom="0.590551181102362" header="0.31496062992126" footer="0.31496062992126"/>
  <pageSetup orientation="portrait" scale="76" r:id="rId2"/>
  <rowBreaks count="3" manualBreakCount="3">
    <brk id="54" max="6" man="1"/>
    <brk id="107" max="6" man="1"/>
    <brk id="157" max="6" man="1"/>
  </rowBreaks>
  <drawing r:id="rId1"/>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Feuil70">
    <tabColor theme="6" tint="0.399980008602142"/>
  </sheetPr>
  <dimension ref="A1:P86"/>
  <sheetViews>
    <sheetView zoomScale="90" zoomScaleNormal="90" workbookViewId="0" topLeftCell="A1">
      <selection pane="topLeft" activeCell="A1" sqref="A1:J1"/>
    </sheetView>
  </sheetViews>
  <sheetFormatPr defaultColWidth="0" defaultRowHeight="15" outlineLevelCol="1"/>
  <cols>
    <col min="1" max="1" width="16.7142857142857" style="957" customWidth="1"/>
    <col min="2" max="2" width="16.5714285714286" style="957" customWidth="1"/>
    <col min="3" max="3" width="6" style="957" customWidth="1"/>
    <col min="4" max="4" width="13.1428571428571" style="957" customWidth="1"/>
    <col min="5" max="5" width="12.5714285714286" style="957" customWidth="1"/>
    <col min="6" max="6" width="13.7142857142857" style="957" customWidth="1"/>
    <col min="7" max="7" width="14" style="957" customWidth="1"/>
    <col min="8" max="8" width="12" style="957" customWidth="1"/>
    <col min="9" max="9" width="14.4285714285714" style="696" customWidth="1"/>
    <col min="10" max="10" width="14.7142857142857" style="957" customWidth="1"/>
    <col min="11" max="11" width="12.1428571428571" style="957" customWidth="1"/>
    <col min="12" max="12" width="19" style="957" customWidth="1"/>
    <col min="13" max="13" width="1.42857142857143" style="957" customWidth="1"/>
    <col min="14" max="14" width="45.7142857142857" style="957" hidden="1" customWidth="1" outlineLevel="1"/>
    <col min="15" max="15" width="33" style="957" hidden="1" customWidth="1" outlineLevel="1"/>
    <col min="16" max="16" width="33" style="957" hidden="1" customWidth="1" collapsed="1"/>
    <col min="17" max="46" width="10.7142857142857" style="957" hidden="1" customWidth="1"/>
    <col min="47" max="16384" width="2" style="957" hidden="1"/>
  </cols>
  <sheetData>
    <row r="1" spans="1:12" ht="24" customHeight="1">
      <c r="A1" s="2660" t="str">
        <f>Identification!A14</f>
        <v>SOCIÉTÉ À CHARTE QUÉBÉCOISE</v>
      </c>
      <c r="B1" s="2661"/>
      <c r="C1" s="2661"/>
      <c r="D1" s="2661"/>
      <c r="E1" s="2661"/>
      <c r="F1" s="2661"/>
      <c r="G1" s="2661"/>
      <c r="H1" s="2661"/>
      <c r="I1" s="2661"/>
      <c r="J1" s="2661"/>
      <c r="K1" s="937"/>
      <c r="L1" s="218" t="str">
        <f>Identification!A15</f>
        <v>ÉTAT ANNUEL</v>
      </c>
    </row>
    <row r="2" spans="1:12" ht="15">
      <c r="A2" s="1955" t="str">
        <f>IF(Langue=0,"ANNEXE "&amp;'T des M - T of C'!A51,"SCHEDULE "&amp;'T des M - T of C'!A51)</f>
        <v>ANNEXE 1625</v>
      </c>
      <c r="B2" s="1956"/>
      <c r="C2" s="1956"/>
      <c r="D2" s="1956"/>
      <c r="E2" s="1956"/>
      <c r="F2" s="1956"/>
      <c r="G2" s="1956"/>
      <c r="H2" s="1956"/>
      <c r="I2" s="1956"/>
      <c r="J2" s="1956"/>
      <c r="K2" s="1956"/>
      <c r="L2" s="1957"/>
    </row>
    <row r="3" spans="1:15" s="959" customFormat="1" ht="22.5" customHeight="1">
      <c r="A3" s="1901">
        <f>'300'!A3:G3</f>
        <v>0</v>
      </c>
      <c r="B3" s="1902"/>
      <c r="C3" s="1902"/>
      <c r="D3" s="1902"/>
      <c r="E3" s="1902"/>
      <c r="F3" s="1902"/>
      <c r="G3" s="1902"/>
      <c r="H3" s="1902"/>
      <c r="I3" s="1902"/>
      <c r="J3" s="1902"/>
      <c r="K3" s="1902"/>
      <c r="L3" s="1903"/>
      <c r="N3" s="938"/>
      <c r="O3" s="938"/>
    </row>
    <row r="4" spans="1:15" s="938" customFormat="1" ht="22.5" customHeight="1">
      <c r="A4" s="1764" t="str">
        <f>UPPER('T des M - T of C'!B51)</f>
        <v>IMMEUBLES DE PLACEMENT</v>
      </c>
      <c r="B4" s="1765"/>
      <c r="C4" s="1765"/>
      <c r="D4" s="1765"/>
      <c r="E4" s="1765"/>
      <c r="F4" s="1765"/>
      <c r="G4" s="1765"/>
      <c r="H4" s="1765"/>
      <c r="I4" s="1765"/>
      <c r="J4" s="1765"/>
      <c r="K4" s="1765"/>
      <c r="L4" s="1766"/>
      <c r="M4" s="304"/>
      <c r="N4" s="304"/>
      <c r="O4" s="304"/>
    </row>
    <row r="5" spans="1:15" s="938" customFormat="1" ht="22.5" customHeight="1">
      <c r="A5" s="1907" t="str">
        <f>IF(Langue=0,"au "&amp;Identification!J19,"As at "&amp;Identification!J19)</f>
        <v>au </v>
      </c>
      <c r="B5" s="1908"/>
      <c r="C5" s="1908"/>
      <c r="D5" s="1908"/>
      <c r="E5" s="1908"/>
      <c r="F5" s="1908"/>
      <c r="G5" s="2412"/>
      <c r="H5" s="2412"/>
      <c r="I5" s="2412"/>
      <c r="J5" s="2412"/>
      <c r="K5" s="2412"/>
      <c r="L5" s="2413"/>
      <c r="M5" s="304"/>
      <c r="N5" s="304"/>
      <c r="O5" s="304"/>
    </row>
    <row r="6" spans="1:15" s="942" customFormat="1" ht="15" customHeight="1">
      <c r="A6" s="2124" t="str">
        <f>IF(Langue=0,N6,O6)</f>
        <v>(000$)</v>
      </c>
      <c r="B6" s="2125"/>
      <c r="C6" s="2125"/>
      <c r="D6" s="2125"/>
      <c r="E6" s="2125"/>
      <c r="F6" s="2125"/>
      <c r="G6" s="2125"/>
      <c r="H6" s="2125"/>
      <c r="I6" s="2125"/>
      <c r="J6" s="2125"/>
      <c r="K6" s="2125"/>
      <c r="L6" s="2126"/>
      <c r="M6" s="305"/>
      <c r="N6" s="578" t="s">
        <v>325</v>
      </c>
      <c r="O6" s="579" t="s">
        <v>970</v>
      </c>
    </row>
    <row r="7" spans="1:15" s="1049" customFormat="1" ht="11.25" customHeight="1">
      <c r="A7" s="2664"/>
      <c r="B7" s="2665"/>
      <c r="C7" s="2665"/>
      <c r="D7" s="2665"/>
      <c r="E7" s="2665"/>
      <c r="F7" s="2665"/>
      <c r="G7" s="2665"/>
      <c r="H7" s="2665"/>
      <c r="I7" s="2665"/>
      <c r="J7" s="2665"/>
      <c r="K7" s="2665"/>
      <c r="L7" s="2666"/>
      <c r="N7" s="1048"/>
      <c r="O7" s="419"/>
    </row>
    <row r="8" spans="1:15" s="38" customFormat="1" ht="15" customHeight="1">
      <c r="A8" s="2668" t="s">
        <v>397</v>
      </c>
      <c r="B8" s="2162"/>
      <c r="C8" s="2225"/>
      <c r="D8" s="2662" t="str">
        <f>IF(Langue=0,N9,O9)</f>
        <v>Type de biens immobiliers</v>
      </c>
      <c r="E8" s="2662" t="str">
        <f>IF(Langue=0,N10,O10)</f>
        <v>Valeur nette au début de l'exercice</v>
      </c>
      <c r="F8" s="2662" t="str">
        <f>IF(Langue=0,N11,O11)</f>
        <v>Acquisitions</v>
      </c>
      <c r="G8" s="2662" t="str">
        <f>IF(Langue=0,N12,O12)</f>
        <v>Décomptabi-lisation</v>
      </c>
      <c r="H8" s="2662" t="str">
        <f>IF(Langue=0,N13,O13)</f>
        <v>Gains (pertes) déclarés dans les résultats</v>
      </c>
      <c r="I8" s="2662" t="str">
        <f>IF(Langue=0,N14,O14)</f>
        <v>Amortissement</v>
      </c>
      <c r="J8" s="2662" t="str">
        <f>IF(Langue=0,N15,O15)</f>
        <v>Ajustement amortissement cumulé (dispositions)</v>
      </c>
      <c r="K8" s="2662" t="str">
        <f>IF(Langue=0,N16,O16)</f>
        <v>Autres</v>
      </c>
      <c r="L8" s="2662" t="str">
        <f>IF(Langue=0,N17,O17)</f>
        <v>Valeur nette à la fin de l'exercice</v>
      </c>
      <c r="M8" s="915"/>
      <c r="N8" s="914"/>
      <c r="O8" s="384"/>
    </row>
    <row r="9" spans="1:16" s="38" customFormat="1" ht="15">
      <c r="A9" s="1764"/>
      <c r="B9" s="1765"/>
      <c r="C9" s="1766"/>
      <c r="D9" s="2663"/>
      <c r="E9" s="2663"/>
      <c r="F9" s="2663"/>
      <c r="G9" s="2663"/>
      <c r="H9" s="2663"/>
      <c r="I9" s="2663"/>
      <c r="J9" s="2663"/>
      <c r="K9" s="2663"/>
      <c r="L9" s="2663"/>
      <c r="M9" s="915"/>
      <c r="N9" s="914" t="s">
        <v>653</v>
      </c>
      <c r="O9" s="384" t="s">
        <v>1718</v>
      </c>
      <c r="P9" s="915"/>
    </row>
    <row r="10" spans="1:16" s="38" customFormat="1" ht="15">
      <c r="A10" s="1764"/>
      <c r="B10" s="1765"/>
      <c r="C10" s="1766"/>
      <c r="D10" s="2663"/>
      <c r="E10" s="2663"/>
      <c r="F10" s="2663"/>
      <c r="G10" s="2663"/>
      <c r="H10" s="2663"/>
      <c r="I10" s="2663"/>
      <c r="J10" s="2663"/>
      <c r="K10" s="2663"/>
      <c r="L10" s="2663"/>
      <c r="M10" s="915"/>
      <c r="N10" s="914" t="s">
        <v>654</v>
      </c>
      <c r="O10" s="384" t="s">
        <v>1721</v>
      </c>
      <c r="P10" s="915"/>
    </row>
    <row r="11" spans="1:16" s="38" customFormat="1" ht="30" customHeight="1">
      <c r="A11" s="1764"/>
      <c r="B11" s="1765"/>
      <c r="C11" s="1766"/>
      <c r="D11" s="2663"/>
      <c r="E11" s="2663"/>
      <c r="F11" s="2663"/>
      <c r="G11" s="2663"/>
      <c r="H11" s="2663"/>
      <c r="I11" s="2663"/>
      <c r="J11" s="2663"/>
      <c r="K11" s="2663"/>
      <c r="L11" s="2663"/>
      <c r="M11" s="915"/>
      <c r="N11" s="914" t="s">
        <v>655</v>
      </c>
      <c r="O11" s="384" t="s">
        <v>655</v>
      </c>
      <c r="P11" s="915"/>
    </row>
    <row r="12" spans="1:15" s="38" customFormat="1" ht="15" customHeight="1">
      <c r="A12" s="422" t="s">
        <v>377</v>
      </c>
      <c r="B12" s="650"/>
      <c r="C12" s="651"/>
      <c r="D12" s="611" t="s">
        <v>376</v>
      </c>
      <c r="E12" s="425" t="s">
        <v>378</v>
      </c>
      <c r="F12" s="596" t="s">
        <v>379</v>
      </c>
      <c r="G12" s="596" t="s">
        <v>380</v>
      </c>
      <c r="H12" s="596" t="s">
        <v>381</v>
      </c>
      <c r="I12" s="518" t="s">
        <v>382</v>
      </c>
      <c r="J12" s="518" t="s">
        <v>383</v>
      </c>
      <c r="K12" s="425" t="s">
        <v>384</v>
      </c>
      <c r="L12" s="518" t="s">
        <v>164</v>
      </c>
      <c r="M12" s="915"/>
      <c r="N12" s="914" t="s">
        <v>1722</v>
      </c>
      <c r="O12" s="384" t="s">
        <v>2288</v>
      </c>
    </row>
    <row r="13" spans="1:15" ht="15" customHeight="1">
      <c r="A13" s="1297"/>
      <c r="B13" s="211"/>
      <c r="C13" s="427" t="s">
        <v>385</v>
      </c>
      <c r="D13" s="1298"/>
      <c r="E13" s="1278"/>
      <c r="F13" s="1278"/>
      <c r="G13" s="1278"/>
      <c r="H13" s="1278"/>
      <c r="I13" s="1278"/>
      <c r="J13" s="1278"/>
      <c r="K13" s="1278"/>
      <c r="L13" s="1299">
        <f>SUM(E13,F13,H13,K13,J13)-SUM(G13,I13)</f>
        <v>0</v>
      </c>
      <c r="M13" s="915"/>
      <c r="N13" s="914" t="s">
        <v>656</v>
      </c>
      <c r="O13" s="384" t="s">
        <v>2287</v>
      </c>
    </row>
    <row r="14" spans="1:15" ht="15" customHeight="1">
      <c r="A14" s="1297"/>
      <c r="B14" s="211"/>
      <c r="C14" s="427" t="s">
        <v>194</v>
      </c>
      <c r="D14" s="1300"/>
      <c r="E14" s="1278"/>
      <c r="F14" s="1278"/>
      <c r="G14" s="1278"/>
      <c r="H14" s="1278"/>
      <c r="I14" s="1278"/>
      <c r="J14" s="1278"/>
      <c r="K14" s="1278"/>
      <c r="L14" s="1299">
        <f t="shared" si="0" ref="L14:L37">SUM(E14,F14,H14,K14,J14)-SUM(G14,I14)</f>
        <v>0</v>
      </c>
      <c r="M14" s="915"/>
      <c r="N14" s="914" t="s">
        <v>657</v>
      </c>
      <c r="O14" s="384" t="s">
        <v>1720</v>
      </c>
    </row>
    <row r="15" spans="1:15" ht="15" customHeight="1">
      <c r="A15" s="1297"/>
      <c r="B15" s="211"/>
      <c r="C15" s="427" t="s">
        <v>195</v>
      </c>
      <c r="D15" s="1298"/>
      <c r="E15" s="1278"/>
      <c r="F15" s="1278"/>
      <c r="G15" s="1278"/>
      <c r="H15" s="1278"/>
      <c r="I15" s="1278"/>
      <c r="J15" s="1278"/>
      <c r="K15" s="1278"/>
      <c r="L15" s="1299">
        <f t="shared" si="0"/>
        <v>0</v>
      </c>
      <c r="M15" s="915"/>
      <c r="N15" s="914" t="s">
        <v>658</v>
      </c>
      <c r="O15" s="384" t="s">
        <v>2286</v>
      </c>
    </row>
    <row r="16" spans="1:15" ht="15" customHeight="1">
      <c r="A16" s="1297"/>
      <c r="B16" s="211"/>
      <c r="C16" s="427" t="s">
        <v>200</v>
      </c>
      <c r="D16" s="1298"/>
      <c r="E16" s="1278"/>
      <c r="F16" s="1278"/>
      <c r="G16" s="1278"/>
      <c r="H16" s="1278"/>
      <c r="I16" s="1278"/>
      <c r="J16" s="1278"/>
      <c r="K16" s="1278"/>
      <c r="L16" s="1299">
        <f t="shared" si="0"/>
        <v>0</v>
      </c>
      <c r="M16" s="915"/>
      <c r="N16" s="914" t="s">
        <v>41</v>
      </c>
      <c r="O16" s="384" t="s">
        <v>1152</v>
      </c>
    </row>
    <row r="17" spans="1:15" ht="15" customHeight="1">
      <c r="A17" s="1297"/>
      <c r="B17" s="211"/>
      <c r="C17" s="427" t="s">
        <v>347</v>
      </c>
      <c r="D17" s="1298"/>
      <c r="E17" s="1278"/>
      <c r="F17" s="1278"/>
      <c r="G17" s="1278"/>
      <c r="H17" s="1278"/>
      <c r="I17" s="1278"/>
      <c r="J17" s="1278"/>
      <c r="K17" s="1278"/>
      <c r="L17" s="1299">
        <f t="shared" si="0"/>
        <v>0</v>
      </c>
      <c r="M17" s="915"/>
      <c r="N17" s="1005" t="s">
        <v>659</v>
      </c>
      <c r="O17" s="625" t="s">
        <v>1719</v>
      </c>
    </row>
    <row r="18" spans="1:15" ht="15" customHeight="1">
      <c r="A18" s="1297"/>
      <c r="B18" s="211"/>
      <c r="C18" s="427" t="s">
        <v>181</v>
      </c>
      <c r="D18" s="1298"/>
      <c r="E18" s="1278"/>
      <c r="F18" s="1278"/>
      <c r="G18" s="1278"/>
      <c r="H18" s="1278"/>
      <c r="I18" s="1278"/>
      <c r="J18" s="1278"/>
      <c r="K18" s="1278"/>
      <c r="L18" s="1299">
        <f t="shared" si="0"/>
        <v>0</v>
      </c>
      <c r="M18" s="915"/>
      <c r="N18" s="915"/>
      <c r="O18" s="915"/>
    </row>
    <row r="19" spans="1:15" ht="15" customHeight="1">
      <c r="A19" s="1297"/>
      <c r="B19" s="211"/>
      <c r="C19" s="427" t="s">
        <v>188</v>
      </c>
      <c r="D19" s="1298"/>
      <c r="E19" s="1278"/>
      <c r="F19" s="1278"/>
      <c r="G19" s="1278"/>
      <c r="H19" s="1278"/>
      <c r="I19" s="1278"/>
      <c r="J19" s="1278"/>
      <c r="K19" s="1278"/>
      <c r="L19" s="1299">
        <f t="shared" si="0"/>
        <v>0</v>
      </c>
      <c r="M19" s="915"/>
      <c r="N19" s="915"/>
      <c r="O19" s="915"/>
    </row>
    <row r="20" spans="1:15" ht="15" customHeight="1">
      <c r="A20" s="1297"/>
      <c r="B20" s="211"/>
      <c r="C20" s="427" t="s">
        <v>191</v>
      </c>
      <c r="D20" s="1298"/>
      <c r="E20" s="1278"/>
      <c r="F20" s="1278"/>
      <c r="G20" s="1278"/>
      <c r="H20" s="1278"/>
      <c r="I20" s="1278"/>
      <c r="J20" s="1278"/>
      <c r="K20" s="1278"/>
      <c r="L20" s="1299">
        <f t="shared" si="0"/>
        <v>0</v>
      </c>
      <c r="M20" s="915"/>
      <c r="N20" s="915"/>
      <c r="O20" s="915"/>
    </row>
    <row r="21" spans="1:15" ht="15" customHeight="1">
      <c r="A21" s="1297"/>
      <c r="B21" s="211"/>
      <c r="C21" s="427" t="s">
        <v>396</v>
      </c>
      <c r="D21" s="1298"/>
      <c r="E21" s="1278"/>
      <c r="F21" s="1278"/>
      <c r="G21" s="1278"/>
      <c r="H21" s="1278"/>
      <c r="I21" s="1278"/>
      <c r="J21" s="1278"/>
      <c r="K21" s="1278"/>
      <c r="L21" s="1299">
        <f t="shared" si="0"/>
        <v>0</v>
      </c>
      <c r="M21" s="915"/>
      <c r="N21" s="915"/>
      <c r="O21" s="915"/>
    </row>
    <row r="22" spans="1:15" ht="15" customHeight="1">
      <c r="A22" s="1297"/>
      <c r="B22" s="211"/>
      <c r="C22" s="427" t="s">
        <v>389</v>
      </c>
      <c r="D22" s="1298"/>
      <c r="E22" s="1278"/>
      <c r="F22" s="1278"/>
      <c r="G22" s="1278"/>
      <c r="H22" s="1278"/>
      <c r="I22" s="1278"/>
      <c r="J22" s="1278"/>
      <c r="K22" s="1278"/>
      <c r="L22" s="1299">
        <f t="shared" si="0"/>
        <v>0</v>
      </c>
      <c r="M22" s="915"/>
      <c r="N22" s="915"/>
      <c r="O22" s="915"/>
    </row>
    <row r="23" spans="1:15" ht="15" customHeight="1">
      <c r="A23" s="1297"/>
      <c r="B23" s="211"/>
      <c r="C23" s="427" t="s">
        <v>390</v>
      </c>
      <c r="D23" s="1298"/>
      <c r="E23" s="1278"/>
      <c r="F23" s="1278"/>
      <c r="G23" s="1278"/>
      <c r="H23" s="1278"/>
      <c r="I23" s="1278"/>
      <c r="J23" s="1278"/>
      <c r="K23" s="1278"/>
      <c r="L23" s="1299">
        <f t="shared" si="0"/>
        <v>0</v>
      </c>
      <c r="M23" s="915"/>
      <c r="N23" s="915"/>
      <c r="O23" s="915"/>
    </row>
    <row r="24" spans="1:15" ht="15" customHeight="1">
      <c r="A24" s="1297"/>
      <c r="B24" s="211"/>
      <c r="C24" s="427" t="s">
        <v>606</v>
      </c>
      <c r="D24" s="1298"/>
      <c r="E24" s="1278"/>
      <c r="F24" s="1278"/>
      <c r="G24" s="1278"/>
      <c r="H24" s="1278"/>
      <c r="I24" s="1278"/>
      <c r="J24" s="1278"/>
      <c r="K24" s="1278"/>
      <c r="L24" s="1299">
        <f t="shared" si="0"/>
        <v>0</v>
      </c>
      <c r="M24" s="915"/>
      <c r="N24" s="915"/>
      <c r="O24" s="915"/>
    </row>
    <row r="25" spans="1:15" ht="15" customHeight="1">
      <c r="A25" s="1297"/>
      <c r="B25" s="211"/>
      <c r="C25" s="427" t="s">
        <v>607</v>
      </c>
      <c r="D25" s="1298"/>
      <c r="E25" s="1278"/>
      <c r="F25" s="1278"/>
      <c r="G25" s="1278"/>
      <c r="H25" s="1278"/>
      <c r="I25" s="1278"/>
      <c r="J25" s="1278"/>
      <c r="K25" s="1278"/>
      <c r="L25" s="1299">
        <f t="shared" si="0"/>
        <v>0</v>
      </c>
      <c r="M25" s="915"/>
      <c r="N25" s="915"/>
      <c r="O25" s="915"/>
    </row>
    <row r="26" spans="1:15" ht="15" customHeight="1">
      <c r="A26" s="1297"/>
      <c r="B26" s="211"/>
      <c r="C26" s="427" t="s">
        <v>608</v>
      </c>
      <c r="D26" s="1298"/>
      <c r="E26" s="1278"/>
      <c r="F26" s="1278"/>
      <c r="G26" s="1278"/>
      <c r="H26" s="1278"/>
      <c r="I26" s="1278"/>
      <c r="J26" s="1278"/>
      <c r="K26" s="1278"/>
      <c r="L26" s="1299">
        <f t="shared" si="0"/>
        <v>0</v>
      </c>
      <c r="M26" s="915"/>
      <c r="N26" s="915"/>
      <c r="O26" s="915"/>
    </row>
    <row r="27" spans="1:15" ht="15" customHeight="1">
      <c r="A27" s="1297"/>
      <c r="B27" s="211"/>
      <c r="C27" s="427" t="s">
        <v>609</v>
      </c>
      <c r="D27" s="1298"/>
      <c r="E27" s="1278"/>
      <c r="F27" s="1278"/>
      <c r="G27" s="1278"/>
      <c r="H27" s="1278"/>
      <c r="I27" s="1278"/>
      <c r="J27" s="1278"/>
      <c r="K27" s="1278"/>
      <c r="L27" s="1299">
        <f t="shared" si="0"/>
        <v>0</v>
      </c>
      <c r="M27" s="915"/>
      <c r="N27" s="915"/>
      <c r="O27" s="915"/>
    </row>
    <row r="28" spans="1:15" ht="15" customHeight="1">
      <c r="A28" s="1297"/>
      <c r="B28" s="211"/>
      <c r="C28" s="427" t="s">
        <v>610</v>
      </c>
      <c r="D28" s="1298"/>
      <c r="E28" s="1278"/>
      <c r="F28" s="1278"/>
      <c r="G28" s="1278"/>
      <c r="H28" s="1278"/>
      <c r="I28" s="1278"/>
      <c r="J28" s="1278"/>
      <c r="K28" s="1278"/>
      <c r="L28" s="1299">
        <f t="shared" si="0"/>
        <v>0</v>
      </c>
      <c r="M28" s="915"/>
      <c r="N28" s="915"/>
      <c r="O28" s="915"/>
    </row>
    <row r="29" spans="1:15" ht="15" customHeight="1">
      <c r="A29" s="1297"/>
      <c r="B29" s="211"/>
      <c r="C29" s="427" t="s">
        <v>611</v>
      </c>
      <c r="D29" s="1298"/>
      <c r="E29" s="1278"/>
      <c r="F29" s="1278"/>
      <c r="G29" s="1278"/>
      <c r="H29" s="1278"/>
      <c r="I29" s="1278"/>
      <c r="J29" s="1278"/>
      <c r="K29" s="1278"/>
      <c r="L29" s="1299">
        <f t="shared" si="0"/>
        <v>0</v>
      </c>
      <c r="M29" s="915"/>
      <c r="N29" s="915"/>
      <c r="O29" s="915"/>
    </row>
    <row r="30" spans="1:15" ht="15" customHeight="1">
      <c r="A30" s="1297"/>
      <c r="B30" s="211"/>
      <c r="C30" s="427" t="s">
        <v>612</v>
      </c>
      <c r="D30" s="1298"/>
      <c r="E30" s="1278"/>
      <c r="F30" s="1278"/>
      <c r="G30" s="1278"/>
      <c r="H30" s="1278"/>
      <c r="I30" s="1278"/>
      <c r="J30" s="1278"/>
      <c r="K30" s="1278"/>
      <c r="L30" s="1299">
        <f t="shared" si="0"/>
        <v>0</v>
      </c>
      <c r="M30" s="915"/>
      <c r="N30" s="915"/>
      <c r="O30" s="915"/>
    </row>
    <row r="31" spans="1:15" ht="15" customHeight="1">
      <c r="A31" s="1297"/>
      <c r="B31" s="211"/>
      <c r="C31" s="427" t="s">
        <v>613</v>
      </c>
      <c r="D31" s="1298"/>
      <c r="E31" s="1278"/>
      <c r="F31" s="1278"/>
      <c r="G31" s="1278"/>
      <c r="H31" s="1278"/>
      <c r="I31" s="1278"/>
      <c r="J31" s="1278"/>
      <c r="K31" s="1278"/>
      <c r="L31" s="1299">
        <f t="shared" si="0"/>
        <v>0</v>
      </c>
      <c r="M31" s="915"/>
      <c r="N31" s="915"/>
      <c r="O31" s="915"/>
    </row>
    <row r="32" spans="1:15" ht="15" customHeight="1">
      <c r="A32" s="1297"/>
      <c r="B32" s="211"/>
      <c r="C32" s="427" t="s">
        <v>660</v>
      </c>
      <c r="D32" s="1298"/>
      <c r="E32" s="1278"/>
      <c r="F32" s="1278"/>
      <c r="G32" s="1278"/>
      <c r="H32" s="1278"/>
      <c r="I32" s="1278"/>
      <c r="J32" s="1278"/>
      <c r="K32" s="1278"/>
      <c r="L32" s="1299">
        <f t="shared" si="0"/>
        <v>0</v>
      </c>
      <c r="M32" s="915"/>
      <c r="N32" s="915"/>
      <c r="O32" s="915"/>
    </row>
    <row r="33" spans="1:15" ht="15" customHeight="1">
      <c r="A33" s="1297"/>
      <c r="B33" s="211"/>
      <c r="C33" s="427" t="s">
        <v>647</v>
      </c>
      <c r="D33" s="1298"/>
      <c r="E33" s="1278"/>
      <c r="F33" s="1278"/>
      <c r="G33" s="1278"/>
      <c r="H33" s="1278"/>
      <c r="I33" s="1278"/>
      <c r="J33" s="1278"/>
      <c r="K33" s="1278"/>
      <c r="L33" s="1299">
        <f t="shared" si="0"/>
        <v>0</v>
      </c>
      <c r="M33" s="915"/>
      <c r="N33" s="915"/>
      <c r="O33" s="915"/>
    </row>
    <row r="34" spans="1:15" ht="15" customHeight="1">
      <c r="A34" s="1297"/>
      <c r="B34" s="211"/>
      <c r="C34" s="427" t="s">
        <v>648</v>
      </c>
      <c r="D34" s="1298"/>
      <c r="E34" s="1278"/>
      <c r="F34" s="1278"/>
      <c r="G34" s="1278"/>
      <c r="H34" s="1278"/>
      <c r="I34" s="1278"/>
      <c r="J34" s="1278"/>
      <c r="K34" s="1278"/>
      <c r="L34" s="1299">
        <f t="shared" si="0"/>
        <v>0</v>
      </c>
      <c r="M34" s="915"/>
      <c r="N34" s="915"/>
      <c r="O34" s="915"/>
    </row>
    <row r="35" spans="1:15" ht="15" customHeight="1">
      <c r="A35" s="1297"/>
      <c r="B35" s="211"/>
      <c r="C35" s="427" t="s">
        <v>649</v>
      </c>
      <c r="D35" s="1298"/>
      <c r="E35" s="1278"/>
      <c r="F35" s="1278"/>
      <c r="G35" s="1278"/>
      <c r="H35" s="1278"/>
      <c r="I35" s="1278"/>
      <c r="J35" s="1278"/>
      <c r="K35" s="1278"/>
      <c r="L35" s="1299">
        <f t="shared" si="0"/>
        <v>0</v>
      </c>
      <c r="M35" s="915"/>
      <c r="N35" s="915"/>
      <c r="O35" s="915"/>
    </row>
    <row r="36" spans="1:15" ht="15" customHeight="1">
      <c r="A36" s="1297"/>
      <c r="B36" s="211"/>
      <c r="C36" s="427" t="s">
        <v>650</v>
      </c>
      <c r="D36" s="1298"/>
      <c r="E36" s="1278"/>
      <c r="F36" s="1278"/>
      <c r="G36" s="1278"/>
      <c r="H36" s="1278"/>
      <c r="I36" s="1278"/>
      <c r="J36" s="1278"/>
      <c r="K36" s="1278"/>
      <c r="L36" s="1299">
        <f t="shared" si="0"/>
        <v>0</v>
      </c>
      <c r="M36" s="915"/>
      <c r="N36" s="915"/>
      <c r="O36" s="915"/>
    </row>
    <row r="37" spans="1:15" ht="15" customHeight="1">
      <c r="A37" s="1301"/>
      <c r="B37" s="211"/>
      <c r="C37" s="427" t="s">
        <v>661</v>
      </c>
      <c r="D37" s="1302"/>
      <c r="E37" s="1278"/>
      <c r="F37" s="1278"/>
      <c r="G37" s="1278"/>
      <c r="H37" s="1278"/>
      <c r="I37" s="1278"/>
      <c r="J37" s="1278"/>
      <c r="K37" s="1278"/>
      <c r="L37" s="1299">
        <f t="shared" si="0"/>
        <v>0</v>
      </c>
      <c r="M37" s="915"/>
      <c r="N37" s="915"/>
      <c r="O37" s="915"/>
    </row>
    <row r="38" spans="1:15" s="955" customFormat="1" ht="24" customHeight="1">
      <c r="A38" s="2667" t="s">
        <v>80</v>
      </c>
      <c r="B38" s="2649"/>
      <c r="C38" s="306" t="s">
        <v>651</v>
      </c>
      <c r="D38" s="1051"/>
      <c r="E38" s="1303">
        <f t="shared" si="1" ref="E38:K38">SUM(E13:E37)</f>
        <v>0</v>
      </c>
      <c r="F38" s="1280">
        <f t="shared" si="1"/>
        <v>0</v>
      </c>
      <c r="G38" s="1280">
        <f t="shared" si="1"/>
        <v>0</v>
      </c>
      <c r="H38" s="1280">
        <f t="shared" si="1"/>
        <v>0</v>
      </c>
      <c r="I38" s="1280">
        <f t="shared" si="1"/>
        <v>0</v>
      </c>
      <c r="J38" s="1280">
        <f t="shared" si="1"/>
        <v>0</v>
      </c>
      <c r="K38" s="1280">
        <f t="shared" si="1"/>
        <v>0</v>
      </c>
      <c r="L38" s="1515">
        <f>SUM(L13:L37)</f>
        <v>0</v>
      </c>
      <c r="M38" s="915"/>
      <c r="N38" s="915"/>
      <c r="O38" s="915"/>
    </row>
    <row r="39" spans="1:15" s="965" customFormat="1" ht="15">
      <c r="A39" s="1044"/>
      <c r="B39" s="4"/>
      <c r="C39" s="950"/>
      <c r="F39" s="994"/>
      <c r="L39" s="966"/>
      <c r="M39" s="915"/>
      <c r="N39" s="915"/>
      <c r="O39" s="915"/>
    </row>
    <row r="40" spans="1:15" s="965" customFormat="1" ht="15">
      <c r="A40" s="1044"/>
      <c r="B40" s="4"/>
      <c r="C40" s="950"/>
      <c r="F40" s="994"/>
      <c r="L40" s="966"/>
      <c r="M40" s="915"/>
      <c r="N40" s="915"/>
      <c r="O40" s="915"/>
    </row>
    <row r="41" spans="1:15" s="965" customFormat="1" ht="15">
      <c r="A41" s="1044"/>
      <c r="B41" s="4"/>
      <c r="C41" s="950"/>
      <c r="D41" s="965" t="s">
        <v>324</v>
      </c>
      <c r="F41" s="994"/>
      <c r="L41" s="966"/>
      <c r="M41" s="915"/>
      <c r="N41" s="915"/>
      <c r="O41" s="915"/>
    </row>
    <row r="42" spans="1:15" s="965" customFormat="1" ht="15">
      <c r="A42" s="2184">
        <f>+'1610.3'!A42:G42+1</f>
        <v>51</v>
      </c>
      <c r="B42" s="1742"/>
      <c r="C42" s="1742"/>
      <c r="D42" s="1742"/>
      <c r="E42" s="1742"/>
      <c r="F42" s="1742"/>
      <c r="G42" s="1742"/>
      <c r="H42" s="1742"/>
      <c r="I42" s="1742"/>
      <c r="J42" s="1742"/>
      <c r="K42" s="1742"/>
      <c r="L42" s="1743"/>
      <c r="M42" s="915"/>
      <c r="N42" s="915"/>
      <c r="O42" s="915"/>
    </row>
    <row r="43" spans="1:15" ht="15">
      <c r="A43" s="1770" t="str">
        <f>A1</f>
        <v>SOCIÉTÉ À CHARTE QUÉBÉCOISE</v>
      </c>
      <c r="B43" s="1771"/>
      <c r="C43" s="1771"/>
      <c r="D43" s="1771"/>
      <c r="E43" s="1771"/>
      <c r="F43" s="1771"/>
      <c r="G43" s="1771"/>
      <c r="H43" s="1771"/>
      <c r="I43" s="1771"/>
      <c r="J43" s="1771"/>
      <c r="K43" s="1771"/>
      <c r="L43" s="1772"/>
      <c r="N43" s="1060"/>
      <c r="O43" s="1060"/>
    </row>
    <row r="44" spans="1:12" ht="15">
      <c r="A44" s="1955" t="str">
        <f>A2</f>
        <v>ANNEXE 1625</v>
      </c>
      <c r="B44" s="1956"/>
      <c r="C44" s="1956"/>
      <c r="D44" s="1956"/>
      <c r="E44" s="1956"/>
      <c r="F44" s="1956"/>
      <c r="G44" s="1956"/>
      <c r="H44" s="1956"/>
      <c r="I44" s="1956"/>
      <c r="J44" s="1956"/>
      <c r="K44" s="1956"/>
      <c r="L44" s="1957"/>
    </row>
    <row r="45" spans="1:15" ht="22.5" customHeight="1">
      <c r="A45" s="2266">
        <f>+A3</f>
        <v>0</v>
      </c>
      <c r="B45" s="2267"/>
      <c r="C45" s="2267"/>
      <c r="D45" s="2267"/>
      <c r="E45" s="2267"/>
      <c r="F45" s="2267"/>
      <c r="G45" s="2267"/>
      <c r="H45" s="2267"/>
      <c r="I45" s="2267"/>
      <c r="J45" s="2267"/>
      <c r="K45" s="2267"/>
      <c r="L45" s="2268"/>
      <c r="N45" s="942"/>
      <c r="O45" s="942"/>
    </row>
    <row r="46" spans="1:15" s="942" customFormat="1" ht="22.5" customHeight="1">
      <c r="A46" s="1764" t="str">
        <f>IF(Langue=0,A4&amp;" (suite)",A4&amp;" (continued)")</f>
        <v>IMMEUBLES DE PLACEMENT (suite)</v>
      </c>
      <c r="B46" s="1765"/>
      <c r="C46" s="1765"/>
      <c r="D46" s="1765"/>
      <c r="E46" s="1765"/>
      <c r="F46" s="1765"/>
      <c r="G46" s="1765"/>
      <c r="H46" s="1765"/>
      <c r="I46" s="1765"/>
      <c r="J46" s="1765"/>
      <c r="K46" s="1765"/>
      <c r="L46" s="1766"/>
      <c r="M46" s="305"/>
      <c r="N46" s="305"/>
      <c r="O46" s="305"/>
    </row>
    <row r="47" spans="1:15" s="942" customFormat="1" ht="22.5" customHeight="1">
      <c r="A47" s="1907" t="str">
        <f>A5</f>
        <v>au </v>
      </c>
      <c r="B47" s="1908"/>
      <c r="C47" s="1908"/>
      <c r="D47" s="1908"/>
      <c r="E47" s="1908"/>
      <c r="F47" s="1908"/>
      <c r="G47" s="2412"/>
      <c r="H47" s="2412"/>
      <c r="I47" s="2412"/>
      <c r="J47" s="2412"/>
      <c r="K47" s="2412"/>
      <c r="L47" s="2413"/>
      <c r="M47" s="305"/>
      <c r="N47" s="305"/>
      <c r="O47" s="305"/>
    </row>
    <row r="48" spans="1:15" s="942" customFormat="1" ht="15">
      <c r="A48" s="2124" t="str">
        <f>A6</f>
        <v>(000$)</v>
      </c>
      <c r="B48" s="2125"/>
      <c r="C48" s="2125"/>
      <c r="D48" s="2125"/>
      <c r="E48" s="2125"/>
      <c r="F48" s="2125"/>
      <c r="G48" s="2125"/>
      <c r="H48" s="2125"/>
      <c r="I48" s="2125"/>
      <c r="J48" s="2125"/>
      <c r="K48" s="2125"/>
      <c r="L48" s="2126"/>
      <c r="M48" s="305"/>
      <c r="N48" s="305"/>
      <c r="O48" s="305"/>
    </row>
    <row r="49" spans="1:12" s="1049" customFormat="1" ht="11.25" customHeight="1">
      <c r="A49" s="2664"/>
      <c r="B49" s="2665"/>
      <c r="C49" s="2665"/>
      <c r="D49" s="2665"/>
      <c r="E49" s="2665"/>
      <c r="F49" s="2665"/>
      <c r="G49" s="2665"/>
      <c r="H49" s="2665"/>
      <c r="I49" s="2665"/>
      <c r="J49" s="2665"/>
      <c r="K49" s="2665"/>
      <c r="L49" s="2666"/>
    </row>
    <row r="50" spans="1:15" s="38" customFormat="1" ht="15" customHeight="1">
      <c r="A50" s="2655" t="s">
        <v>397</v>
      </c>
      <c r="B50" s="2655"/>
      <c r="C50" s="2655"/>
      <c r="D50" s="2220" t="str">
        <f>IF(Langue=0,N51,O51)</f>
        <v>% de propriété</v>
      </c>
      <c r="E50" s="2220" t="str">
        <f>IF(Langue=0,N52,O52)</f>
        <v>Année d'acquisition</v>
      </c>
      <c r="F50" s="2657" t="str">
        <f>IF(Langue=0,N53,O53)</f>
        <v>Évaluation</v>
      </c>
      <c r="G50" s="2658"/>
      <c r="H50" s="2658"/>
      <c r="I50" s="2659"/>
      <c r="J50" s="2220" t="str">
        <f>IF(Langue=0,N58,O58)</f>
        <v>Provisions individuelles cumulatives</v>
      </c>
      <c r="K50" s="2220" t="str">
        <f>IF(Langue=0,N59,O59)</f>
        <v>Revenu net de l'exercice</v>
      </c>
      <c r="L50" s="2220" t="str">
        <f>IF(Langue=0,N60,O60)</f>
        <v>Prêts hypothécaires et autres charges immobilières</v>
      </c>
      <c r="M50" s="915"/>
      <c r="N50" s="936" t="s">
        <v>397</v>
      </c>
      <c r="O50" s="160" t="s">
        <v>397</v>
      </c>
    </row>
    <row r="51" spans="1:15" s="38" customFormat="1" ht="15" customHeight="1">
      <c r="A51" s="2656"/>
      <c r="B51" s="2656"/>
      <c r="C51" s="2656"/>
      <c r="D51" s="2221"/>
      <c r="E51" s="2221"/>
      <c r="F51" s="2220" t="str">
        <f>IF(Langue=0,N54,O54)</f>
        <v>Date d'évaluation
(AAAA-MM-JJ)</v>
      </c>
      <c r="G51" s="2220" t="str">
        <f>IF(Langue=0,N55,O55)</f>
        <v>Valeur d'évaluation</v>
      </c>
      <c r="H51" s="2220" t="str">
        <f>IF(Langue=0,N56,O56)</f>
        <v>Total des acquisitions depuis la dernière évaluation</v>
      </c>
      <c r="I51" s="2220" t="str">
        <f>IF(Langue=0,N57,O57)</f>
        <v>Valeur d'évaluation redressée</v>
      </c>
      <c r="J51" s="2221"/>
      <c r="K51" s="2221"/>
      <c r="L51" s="2221"/>
      <c r="M51" s="915"/>
      <c r="N51" s="914" t="s">
        <v>662</v>
      </c>
      <c r="O51" s="384" t="s">
        <v>1726</v>
      </c>
    </row>
    <row r="52" spans="1:15" s="38" customFormat="1" ht="15" customHeight="1">
      <c r="A52" s="2656"/>
      <c r="B52" s="2656"/>
      <c r="C52" s="2656"/>
      <c r="D52" s="2221"/>
      <c r="E52" s="2221"/>
      <c r="F52" s="2221"/>
      <c r="G52" s="2221"/>
      <c r="H52" s="2221"/>
      <c r="I52" s="2221"/>
      <c r="J52" s="2221"/>
      <c r="K52" s="2221"/>
      <c r="L52" s="2221"/>
      <c r="M52" s="915"/>
      <c r="N52" s="914" t="s">
        <v>663</v>
      </c>
      <c r="O52" s="384" t="s">
        <v>1510</v>
      </c>
    </row>
    <row r="53" spans="1:15" s="38" customFormat="1" ht="15" customHeight="1">
      <c r="A53" s="2656"/>
      <c r="B53" s="2656"/>
      <c r="C53" s="2656"/>
      <c r="D53" s="2221"/>
      <c r="E53" s="2221"/>
      <c r="F53" s="2221"/>
      <c r="G53" s="2221"/>
      <c r="H53" s="2221"/>
      <c r="I53" s="2221"/>
      <c r="J53" s="2221"/>
      <c r="K53" s="2221"/>
      <c r="L53" s="2221"/>
      <c r="M53" s="915"/>
      <c r="N53" s="914" t="s">
        <v>468</v>
      </c>
      <c r="O53" s="143" t="s">
        <v>1724</v>
      </c>
    </row>
    <row r="54" spans="1:15" s="38" customFormat="1" ht="15" customHeight="1">
      <c r="A54" s="2656"/>
      <c r="B54" s="2656"/>
      <c r="C54" s="2656"/>
      <c r="D54" s="2221"/>
      <c r="E54" s="2221"/>
      <c r="F54" s="2221"/>
      <c r="G54" s="2221"/>
      <c r="H54" s="2221"/>
      <c r="I54" s="2221"/>
      <c r="J54" s="2221"/>
      <c r="K54" s="2221"/>
      <c r="L54" s="2221"/>
      <c r="M54" s="915"/>
      <c r="N54" s="914" t="s">
        <v>943</v>
      </c>
      <c r="O54" s="384" t="s">
        <v>1725</v>
      </c>
    </row>
    <row r="55" spans="1:15" s="38" customFormat="1" ht="15" customHeight="1">
      <c r="A55" s="2656"/>
      <c r="B55" s="2656"/>
      <c r="C55" s="2656"/>
      <c r="D55" s="2221"/>
      <c r="E55" s="2221"/>
      <c r="F55" s="2221"/>
      <c r="G55" s="2221"/>
      <c r="H55" s="2221"/>
      <c r="I55" s="2221"/>
      <c r="J55" s="2221"/>
      <c r="K55" s="2221"/>
      <c r="L55" s="2221"/>
      <c r="M55" s="915"/>
      <c r="N55" s="914" t="s">
        <v>667</v>
      </c>
      <c r="O55" s="384" t="s">
        <v>1723</v>
      </c>
    </row>
    <row r="56" spans="1:15" s="38" customFormat="1" ht="15" customHeight="1">
      <c r="A56" s="2652" t="s">
        <v>377</v>
      </c>
      <c r="B56" s="2653"/>
      <c r="C56" s="2654"/>
      <c r="D56" s="597" t="s">
        <v>670</v>
      </c>
      <c r="E56" s="597" t="s">
        <v>671</v>
      </c>
      <c r="F56" s="597" t="s">
        <v>672</v>
      </c>
      <c r="G56" s="364" t="s">
        <v>673</v>
      </c>
      <c r="H56" s="596" t="s">
        <v>674</v>
      </c>
      <c r="I56" s="596" t="s">
        <v>675</v>
      </c>
      <c r="J56" s="598" t="s">
        <v>676</v>
      </c>
      <c r="K56" s="598" t="s">
        <v>677</v>
      </c>
      <c r="L56" s="598" t="s">
        <v>678</v>
      </c>
      <c r="M56" s="915"/>
      <c r="N56" s="914" t="s">
        <v>668</v>
      </c>
      <c r="O56" s="420" t="s">
        <v>2292</v>
      </c>
    </row>
    <row r="57" spans="1:15" ht="15">
      <c r="A57" s="2646" t="str">
        <f>IF(ISBLANK(A13),"",A13)</f>
        <v/>
      </c>
      <c r="B57" s="2647"/>
      <c r="C57" s="427" t="s">
        <v>385</v>
      </c>
      <c r="D57" s="1304"/>
      <c r="E57" s="1305"/>
      <c r="F57" s="1306"/>
      <c r="G57" s="1307"/>
      <c r="H57" s="1307"/>
      <c r="I57" s="1268">
        <f>+G57+H57</f>
        <v>0</v>
      </c>
      <c r="J57" s="1307"/>
      <c r="K57" s="1307"/>
      <c r="L57" s="1308"/>
      <c r="M57" s="915"/>
      <c r="N57" s="914" t="s">
        <v>669</v>
      </c>
      <c r="O57" s="420" t="s">
        <v>2293</v>
      </c>
    </row>
    <row r="58" spans="1:15" ht="27.75">
      <c r="A58" s="2646" t="str">
        <f t="shared" si="2" ref="A58:A81">IF(ISBLANK(A14),"",A14)</f>
        <v/>
      </c>
      <c r="B58" s="2647"/>
      <c r="C58" s="427" t="s">
        <v>194</v>
      </c>
      <c r="D58" s="1304"/>
      <c r="E58" s="1305"/>
      <c r="F58" s="1309"/>
      <c r="G58" s="1310"/>
      <c r="H58" s="1310"/>
      <c r="I58" s="1268">
        <f>+G58+H58</f>
        <v>0</v>
      </c>
      <c r="J58" s="1310"/>
      <c r="K58" s="1310"/>
      <c r="L58" s="1311"/>
      <c r="M58" s="915"/>
      <c r="N58" s="914" t="s">
        <v>664</v>
      </c>
      <c r="O58" s="694" t="s">
        <v>2294</v>
      </c>
    </row>
    <row r="59" spans="1:15" ht="15">
      <c r="A59" s="2646" t="str">
        <f t="shared" si="2"/>
        <v/>
      </c>
      <c r="B59" s="2647"/>
      <c r="C59" s="427" t="s">
        <v>195</v>
      </c>
      <c r="D59" s="1304"/>
      <c r="E59" s="1305"/>
      <c r="F59" s="1309"/>
      <c r="G59" s="1310"/>
      <c r="H59" s="1310"/>
      <c r="I59" s="1268">
        <f t="shared" si="3" ref="I59:I81">+G59+H59</f>
        <v>0</v>
      </c>
      <c r="J59" s="1310"/>
      <c r="K59" s="1310"/>
      <c r="L59" s="1311"/>
      <c r="M59" s="915"/>
      <c r="N59" s="914" t="s">
        <v>665</v>
      </c>
      <c r="O59" s="384" t="s">
        <v>1699</v>
      </c>
    </row>
    <row r="60" spans="1:15" ht="15">
      <c r="A60" s="2646" t="str">
        <f t="shared" si="2"/>
        <v/>
      </c>
      <c r="B60" s="2647"/>
      <c r="C60" s="427" t="s">
        <v>200</v>
      </c>
      <c r="D60" s="1304"/>
      <c r="E60" s="1305"/>
      <c r="F60" s="1309"/>
      <c r="G60" s="1310"/>
      <c r="H60" s="1310"/>
      <c r="I60" s="1268">
        <f t="shared" si="3"/>
        <v>0</v>
      </c>
      <c r="J60" s="1310"/>
      <c r="K60" s="1310"/>
      <c r="L60" s="1311"/>
      <c r="M60" s="915"/>
      <c r="N60" s="1005" t="s">
        <v>666</v>
      </c>
      <c r="O60" s="625" t="s">
        <v>2295</v>
      </c>
    </row>
    <row r="61" spans="1:13" ht="15">
      <c r="A61" s="2646" t="str">
        <f t="shared" si="2"/>
        <v/>
      </c>
      <c r="B61" s="2647"/>
      <c r="C61" s="427" t="s">
        <v>347</v>
      </c>
      <c r="D61" s="1304"/>
      <c r="E61" s="1305"/>
      <c r="F61" s="1309"/>
      <c r="G61" s="1310"/>
      <c r="H61" s="1310"/>
      <c r="I61" s="1268">
        <f t="shared" si="3"/>
        <v>0</v>
      </c>
      <c r="J61" s="1310"/>
      <c r="K61" s="1310"/>
      <c r="L61" s="1311"/>
      <c r="M61" s="915"/>
    </row>
    <row r="62" spans="1:13" ht="15">
      <c r="A62" s="2646" t="str">
        <f t="shared" si="2"/>
        <v/>
      </c>
      <c r="B62" s="2647"/>
      <c r="C62" s="427" t="s">
        <v>181</v>
      </c>
      <c r="D62" s="1304"/>
      <c r="E62" s="1305"/>
      <c r="F62" s="1309"/>
      <c r="G62" s="1310"/>
      <c r="H62" s="1310"/>
      <c r="I62" s="1268">
        <f t="shared" si="3"/>
        <v>0</v>
      </c>
      <c r="J62" s="1310"/>
      <c r="K62" s="1310"/>
      <c r="L62" s="1311"/>
      <c r="M62" s="915"/>
    </row>
    <row r="63" spans="1:13" ht="15">
      <c r="A63" s="2646" t="str">
        <f t="shared" si="2"/>
        <v/>
      </c>
      <c r="B63" s="2647"/>
      <c r="C63" s="427" t="s">
        <v>188</v>
      </c>
      <c r="D63" s="1304"/>
      <c r="E63" s="1305"/>
      <c r="F63" s="1309"/>
      <c r="G63" s="1310"/>
      <c r="H63" s="1310"/>
      <c r="I63" s="1268">
        <f t="shared" si="3"/>
        <v>0</v>
      </c>
      <c r="J63" s="1310"/>
      <c r="K63" s="1310"/>
      <c r="L63" s="1311"/>
      <c r="M63" s="915"/>
    </row>
    <row r="64" spans="1:13" s="955" customFormat="1" ht="15" customHeight="1">
      <c r="A64" s="2646" t="str">
        <f t="shared" si="2"/>
        <v/>
      </c>
      <c r="B64" s="2647"/>
      <c r="C64" s="427" t="s">
        <v>191</v>
      </c>
      <c r="D64" s="1304"/>
      <c r="E64" s="1305"/>
      <c r="F64" s="1309"/>
      <c r="G64" s="1307"/>
      <c r="H64" s="1307"/>
      <c r="I64" s="1268">
        <f t="shared" si="3"/>
        <v>0</v>
      </c>
      <c r="J64" s="1307"/>
      <c r="K64" s="1307"/>
      <c r="L64" s="1308"/>
      <c r="M64" s="915"/>
    </row>
    <row r="65" spans="1:13" s="965" customFormat="1" ht="15">
      <c r="A65" s="2646" t="str">
        <f t="shared" si="2"/>
        <v/>
      </c>
      <c r="B65" s="2647"/>
      <c r="C65" s="427" t="s">
        <v>396</v>
      </c>
      <c r="D65" s="1304"/>
      <c r="E65" s="1305"/>
      <c r="F65" s="1309"/>
      <c r="G65" s="1307"/>
      <c r="H65" s="1307"/>
      <c r="I65" s="1268">
        <f t="shared" si="3"/>
        <v>0</v>
      </c>
      <c r="J65" s="1307"/>
      <c r="K65" s="1307"/>
      <c r="L65" s="1308"/>
      <c r="M65" s="915"/>
    </row>
    <row r="66" spans="1:15" s="955" customFormat="1" ht="15">
      <c r="A66" s="2646" t="str">
        <f t="shared" si="2"/>
        <v/>
      </c>
      <c r="B66" s="2647"/>
      <c r="C66" s="427" t="s">
        <v>389</v>
      </c>
      <c r="D66" s="1304"/>
      <c r="E66" s="1305"/>
      <c r="F66" s="1309"/>
      <c r="G66" s="1307"/>
      <c r="H66" s="1307"/>
      <c r="I66" s="1268">
        <f t="shared" si="3"/>
        <v>0</v>
      </c>
      <c r="J66" s="1307"/>
      <c r="K66" s="1307"/>
      <c r="L66" s="1308"/>
      <c r="M66" s="915"/>
      <c r="N66" s="43"/>
      <c r="O66" s="43"/>
    </row>
    <row r="67" spans="1:12" s="965" customFormat="1" ht="15">
      <c r="A67" s="2646" t="str">
        <f t="shared" si="2"/>
        <v/>
      </c>
      <c r="B67" s="2647"/>
      <c r="C67" s="427" t="s">
        <v>390</v>
      </c>
      <c r="D67" s="1304"/>
      <c r="E67" s="1305"/>
      <c r="F67" s="1309"/>
      <c r="G67" s="1307"/>
      <c r="H67" s="1307"/>
      <c r="I67" s="1268">
        <f t="shared" si="3"/>
        <v>0</v>
      </c>
      <c r="J67" s="1307"/>
      <c r="K67" s="1307"/>
      <c r="L67" s="1308"/>
    </row>
    <row r="68" spans="1:12" ht="15">
      <c r="A68" s="2646" t="str">
        <f t="shared" si="2"/>
        <v/>
      </c>
      <c r="B68" s="2647"/>
      <c r="C68" s="427" t="s">
        <v>606</v>
      </c>
      <c r="D68" s="1304"/>
      <c r="E68" s="1305"/>
      <c r="F68" s="1309"/>
      <c r="G68" s="1307"/>
      <c r="H68" s="1307"/>
      <c r="I68" s="1268">
        <f t="shared" si="3"/>
        <v>0</v>
      </c>
      <c r="J68" s="1307"/>
      <c r="K68" s="1307"/>
      <c r="L68" s="1308"/>
    </row>
    <row r="69" spans="1:12" ht="15">
      <c r="A69" s="2646" t="str">
        <f t="shared" si="2"/>
        <v/>
      </c>
      <c r="B69" s="2647"/>
      <c r="C69" s="427" t="s">
        <v>607</v>
      </c>
      <c r="D69" s="1304"/>
      <c r="E69" s="1305"/>
      <c r="F69" s="1309"/>
      <c r="G69" s="1307"/>
      <c r="H69" s="1307"/>
      <c r="I69" s="1268">
        <f t="shared" si="3"/>
        <v>0</v>
      </c>
      <c r="J69" s="1307"/>
      <c r="K69" s="1307"/>
      <c r="L69" s="1308"/>
    </row>
    <row r="70" spans="1:12" ht="15">
      <c r="A70" s="2646" t="str">
        <f t="shared" si="2"/>
        <v/>
      </c>
      <c r="B70" s="2647"/>
      <c r="C70" s="427" t="s">
        <v>608</v>
      </c>
      <c r="D70" s="1304"/>
      <c r="E70" s="1305"/>
      <c r="F70" s="1309"/>
      <c r="G70" s="1307"/>
      <c r="H70" s="1307"/>
      <c r="I70" s="1268">
        <f t="shared" si="3"/>
        <v>0</v>
      </c>
      <c r="J70" s="1307"/>
      <c r="K70" s="1307"/>
      <c r="L70" s="1308"/>
    </row>
    <row r="71" spans="1:12" ht="15">
      <c r="A71" s="2646" t="str">
        <f t="shared" si="2"/>
        <v/>
      </c>
      <c r="B71" s="2647"/>
      <c r="C71" s="427" t="s">
        <v>609</v>
      </c>
      <c r="D71" s="1304"/>
      <c r="E71" s="1305"/>
      <c r="F71" s="1309"/>
      <c r="G71" s="1307"/>
      <c r="H71" s="1307"/>
      <c r="I71" s="1268">
        <f t="shared" si="3"/>
        <v>0</v>
      </c>
      <c r="J71" s="1307"/>
      <c r="K71" s="1307"/>
      <c r="L71" s="1308"/>
    </row>
    <row r="72" spans="1:12" ht="15">
      <c r="A72" s="2646" t="str">
        <f t="shared" si="2"/>
        <v/>
      </c>
      <c r="B72" s="2647"/>
      <c r="C72" s="427" t="s">
        <v>610</v>
      </c>
      <c r="D72" s="1304"/>
      <c r="E72" s="1305"/>
      <c r="F72" s="1309"/>
      <c r="G72" s="1307"/>
      <c r="H72" s="1307"/>
      <c r="I72" s="1268">
        <f t="shared" si="3"/>
        <v>0</v>
      </c>
      <c r="J72" s="1307"/>
      <c r="K72" s="1307"/>
      <c r="L72" s="1308"/>
    </row>
    <row r="73" spans="1:12" ht="15">
      <c r="A73" s="2646" t="str">
        <f t="shared" si="2"/>
        <v/>
      </c>
      <c r="B73" s="2647"/>
      <c r="C73" s="427" t="s">
        <v>611</v>
      </c>
      <c r="D73" s="1304"/>
      <c r="E73" s="1305"/>
      <c r="F73" s="1309"/>
      <c r="G73" s="1307"/>
      <c r="H73" s="1307"/>
      <c r="I73" s="1268">
        <f t="shared" si="3"/>
        <v>0</v>
      </c>
      <c r="J73" s="1307"/>
      <c r="K73" s="1307"/>
      <c r="L73" s="1308"/>
    </row>
    <row r="74" spans="1:12" ht="15">
      <c r="A74" s="2646" t="str">
        <f t="shared" si="2"/>
        <v/>
      </c>
      <c r="B74" s="2647"/>
      <c r="C74" s="427" t="s">
        <v>612</v>
      </c>
      <c r="D74" s="1304"/>
      <c r="E74" s="1305"/>
      <c r="F74" s="1309"/>
      <c r="G74" s="1307"/>
      <c r="H74" s="1307"/>
      <c r="I74" s="1268">
        <f t="shared" si="3"/>
        <v>0</v>
      </c>
      <c r="J74" s="1307"/>
      <c r="K74" s="1307"/>
      <c r="L74" s="1308"/>
    </row>
    <row r="75" spans="1:12" ht="15">
      <c r="A75" s="2646" t="str">
        <f t="shared" si="2"/>
        <v/>
      </c>
      <c r="B75" s="2647"/>
      <c r="C75" s="427" t="s">
        <v>613</v>
      </c>
      <c r="D75" s="1304"/>
      <c r="E75" s="1305"/>
      <c r="F75" s="1309"/>
      <c r="G75" s="1307"/>
      <c r="H75" s="1307"/>
      <c r="I75" s="1268">
        <f t="shared" si="3"/>
        <v>0</v>
      </c>
      <c r="J75" s="1307"/>
      <c r="K75" s="1307"/>
      <c r="L75" s="1308"/>
    </row>
    <row r="76" spans="1:12" ht="15">
      <c r="A76" s="2646" t="str">
        <f t="shared" si="2"/>
        <v/>
      </c>
      <c r="B76" s="2647"/>
      <c r="C76" s="427" t="s">
        <v>660</v>
      </c>
      <c r="D76" s="1304"/>
      <c r="E76" s="1305"/>
      <c r="F76" s="1309"/>
      <c r="G76" s="1307"/>
      <c r="H76" s="1307"/>
      <c r="I76" s="1268">
        <f t="shared" si="3"/>
        <v>0</v>
      </c>
      <c r="J76" s="1307"/>
      <c r="K76" s="1307"/>
      <c r="L76" s="1308"/>
    </row>
    <row r="77" spans="1:12" ht="15">
      <c r="A77" s="2646" t="str">
        <f t="shared" si="2"/>
        <v/>
      </c>
      <c r="B77" s="2647"/>
      <c r="C77" s="427" t="s">
        <v>647</v>
      </c>
      <c r="D77" s="1304"/>
      <c r="E77" s="1305"/>
      <c r="F77" s="1309"/>
      <c r="G77" s="1307"/>
      <c r="H77" s="1307"/>
      <c r="I77" s="1268">
        <f t="shared" si="3"/>
        <v>0</v>
      </c>
      <c r="J77" s="1307"/>
      <c r="K77" s="1307"/>
      <c r="L77" s="1308"/>
    </row>
    <row r="78" spans="1:12" ht="15">
      <c r="A78" s="2646" t="str">
        <f t="shared" si="2"/>
        <v/>
      </c>
      <c r="B78" s="2647"/>
      <c r="C78" s="427" t="s">
        <v>648</v>
      </c>
      <c r="D78" s="1304"/>
      <c r="E78" s="1305"/>
      <c r="F78" s="1309"/>
      <c r="G78" s="1307"/>
      <c r="H78" s="1307"/>
      <c r="I78" s="1268">
        <f t="shared" si="3"/>
        <v>0</v>
      </c>
      <c r="J78" s="1307"/>
      <c r="K78" s="1307"/>
      <c r="L78" s="1308"/>
    </row>
    <row r="79" spans="1:12" ht="15">
      <c r="A79" s="2646" t="str">
        <f t="shared" si="2"/>
        <v/>
      </c>
      <c r="B79" s="2647"/>
      <c r="C79" s="427" t="s">
        <v>649</v>
      </c>
      <c r="D79" s="1304"/>
      <c r="E79" s="1305"/>
      <c r="F79" s="1309"/>
      <c r="G79" s="1307"/>
      <c r="H79" s="1307"/>
      <c r="I79" s="1268">
        <f t="shared" si="3"/>
        <v>0</v>
      </c>
      <c r="J79" s="1307"/>
      <c r="K79" s="1307"/>
      <c r="L79" s="1308"/>
    </row>
    <row r="80" spans="1:12" ht="15">
      <c r="A80" s="2646" t="str">
        <f t="shared" si="2"/>
        <v/>
      </c>
      <c r="B80" s="2647"/>
      <c r="C80" s="427" t="s">
        <v>650</v>
      </c>
      <c r="D80" s="1304"/>
      <c r="E80" s="1305"/>
      <c r="F80" s="1309"/>
      <c r="G80" s="1307"/>
      <c r="H80" s="1307"/>
      <c r="I80" s="1268">
        <f t="shared" si="3"/>
        <v>0</v>
      </c>
      <c r="J80" s="1307"/>
      <c r="K80" s="1307"/>
      <c r="L80" s="1308"/>
    </row>
    <row r="81" spans="1:12" ht="15">
      <c r="A81" s="2646" t="str">
        <f t="shared" si="2"/>
        <v/>
      </c>
      <c r="B81" s="2647"/>
      <c r="C81" s="427" t="s">
        <v>661</v>
      </c>
      <c r="D81" s="1312"/>
      <c r="E81" s="1313"/>
      <c r="F81" s="1314"/>
      <c r="G81" s="1307"/>
      <c r="H81" s="1307"/>
      <c r="I81" s="1268">
        <f t="shared" si="3"/>
        <v>0</v>
      </c>
      <c r="J81" s="1307"/>
      <c r="K81" s="1307"/>
      <c r="L81" s="1308"/>
    </row>
    <row r="82" spans="1:12" ht="22.5" customHeight="1">
      <c r="A82" s="2648" t="s">
        <v>679</v>
      </c>
      <c r="B82" s="2649"/>
      <c r="C82" s="306" t="s">
        <v>651</v>
      </c>
      <c r="D82" s="2650"/>
      <c r="E82" s="2651"/>
      <c r="F82" s="2651"/>
      <c r="G82" s="1303">
        <f t="shared" si="4" ref="G82:L82">SUM(G57:G81)</f>
        <v>0</v>
      </c>
      <c r="H82" s="1280">
        <f t="shared" si="4"/>
        <v>0</v>
      </c>
      <c r="I82" s="1280">
        <f t="shared" si="4"/>
        <v>0</v>
      </c>
      <c r="J82" s="1562">
        <f t="shared" si="4"/>
        <v>0</v>
      </c>
      <c r="K82" s="1280">
        <f t="shared" si="4"/>
        <v>0</v>
      </c>
      <c r="L82" s="1286">
        <f t="shared" si="4"/>
        <v>0</v>
      </c>
    </row>
    <row r="83" spans="1:12" ht="15">
      <c r="A83" s="956"/>
      <c r="G83" s="44"/>
      <c r="H83" s="44"/>
      <c r="I83" s="26"/>
      <c r="J83" s="44"/>
      <c r="K83" s="44"/>
      <c r="L83" s="421"/>
    </row>
    <row r="84" spans="1:12" ht="15">
      <c r="A84" s="956"/>
      <c r="L84" s="958"/>
    </row>
    <row r="85" spans="1:12" ht="15">
      <c r="A85" s="956"/>
      <c r="L85" s="958"/>
    </row>
    <row r="86" spans="1:12" ht="15">
      <c r="A86" s="2184">
        <f>A42+1</f>
        <v>52</v>
      </c>
      <c r="B86" s="1742"/>
      <c r="C86" s="1742"/>
      <c r="D86" s="1742"/>
      <c r="E86" s="1742"/>
      <c r="F86" s="1742"/>
      <c r="G86" s="1742"/>
      <c r="H86" s="1742"/>
      <c r="I86" s="1742"/>
      <c r="J86" s="1742"/>
      <c r="K86" s="1742"/>
      <c r="L86" s="1743"/>
    </row>
  </sheetData>
  <sheetProtection algorithmName="SHA-512" hashValue="FNWhWaqwqdOZlBeMNxS9YH5QmB/8QMF6U6Kaec1ewQZzLGlPwsg+IsS8avBOQakIgjPykQxjc9f1VRUe9k5BuA==" saltValue="Fb4Jzv/PansU8w9HvAXMSA==" spinCount="100000" sheet="1" objects="1" scenarios="1"/>
  <mergeCells count="66">
    <mergeCell ref="A6:L6"/>
    <mergeCell ref="A7:L7"/>
    <mergeCell ref="A8:C11"/>
    <mergeCell ref="D8:D11"/>
    <mergeCell ref="E8:E11"/>
    <mergeCell ref="F8:F11"/>
    <mergeCell ref="L8:L11"/>
    <mergeCell ref="G8:G11"/>
    <mergeCell ref="H8:H11"/>
    <mergeCell ref="I8:I11"/>
    <mergeCell ref="A1:J1"/>
    <mergeCell ref="J8:J11"/>
    <mergeCell ref="A49:L49"/>
    <mergeCell ref="A38:B38"/>
    <mergeCell ref="A42:L42"/>
    <mergeCell ref="A45:L45"/>
    <mergeCell ref="A46:L46"/>
    <mergeCell ref="A47:L47"/>
    <mergeCell ref="A43:L43"/>
    <mergeCell ref="A44:L44"/>
    <mergeCell ref="A48:L48"/>
    <mergeCell ref="K8:K11"/>
    <mergeCell ref="A2:L2"/>
    <mergeCell ref="A3:L3"/>
    <mergeCell ref="A4:L4"/>
    <mergeCell ref="A5:L5"/>
    <mergeCell ref="A56:C56"/>
    <mergeCell ref="A50:C55"/>
    <mergeCell ref="D50:D55"/>
    <mergeCell ref="E50:E55"/>
    <mergeCell ref="F50:I50"/>
    <mergeCell ref="L50:L55"/>
    <mergeCell ref="F51:F55"/>
    <mergeCell ref="G51:G55"/>
    <mergeCell ref="H51:H55"/>
    <mergeCell ref="I51:I55"/>
    <mergeCell ref="J50:J55"/>
    <mergeCell ref="K50:K55"/>
    <mergeCell ref="A68:B68"/>
    <mergeCell ref="A57:B57"/>
    <mergeCell ref="A58:B58"/>
    <mergeCell ref="A59:B59"/>
    <mergeCell ref="A60:B60"/>
    <mergeCell ref="A61:B61"/>
    <mergeCell ref="A62:B62"/>
    <mergeCell ref="A63:B63"/>
    <mergeCell ref="A64:B64"/>
    <mergeCell ref="A65:B65"/>
    <mergeCell ref="A66:B66"/>
    <mergeCell ref="A67:B67"/>
    <mergeCell ref="A69:B69"/>
    <mergeCell ref="A70:B70"/>
    <mergeCell ref="A71:B71"/>
    <mergeCell ref="A72:B72"/>
    <mergeCell ref="A73:B73"/>
    <mergeCell ref="A74:B74"/>
    <mergeCell ref="A86:L86"/>
    <mergeCell ref="A81:B81"/>
    <mergeCell ref="A82:B82"/>
    <mergeCell ref="D82:F82"/>
    <mergeCell ref="A75:B75"/>
    <mergeCell ref="A76:B76"/>
    <mergeCell ref="A77:B77"/>
    <mergeCell ref="A78:B78"/>
    <mergeCell ref="A79:B79"/>
    <mergeCell ref="A80:B80"/>
  </mergeCells>
  <conditionalFormatting sqref="A5:F5">
    <cfRule type="expression" priority="7" dxfId="132">
      <formula>'\_D_Adj_Norm_Pru_Prat_Comm\_Normes\FORMULAIRES\COOPERATIVES\ÉTATS FINANCIERS\2016_T1\Documents finaux\[FORM_EA_COOP_V2.xlsx]Feuil1'!#REF!=0</formula>
    </cfRule>
  </conditionalFormatting>
  <conditionalFormatting sqref="A47:F47">
    <cfRule type="expression" priority="6" dxfId="132">
      <formula>'\_D_Adj_Norm_Pru_Prat_Comm\_Normes\FORMULAIRES\COOPERATIVES\ÉTATS FINANCIERS\2016_T1\Documents finaux\[FORM_EA_COOP_V2.xlsx]Feuil1'!#REF!=0</formula>
    </cfRule>
  </conditionalFormatting>
  <conditionalFormatting sqref="A3:F3">
    <cfRule type="expression" priority="5" dxfId="132">
      <formula>'\_D_Adj_Norm_Pru_Prat_Comm\_Normes\FORMULAIRES\COOPERATIVES\ÉTATS FINANCIERS\2016_T1\Documents finaux\[FORM_EA_COOP_V2.xlsx]Feuil1'!#REF!=0</formula>
    </cfRule>
  </conditionalFormatting>
  <conditionalFormatting sqref="A45:F45">
    <cfRule type="expression" priority="4" dxfId="132">
      <formula>'\_D_Adj_Norm_Pru_Prat_Comm\_Normes\FORMULAIRES\COOPERATIVES\ÉTATS FINANCIERS\2016_T1\Documents finaux\[FORM_EA_COOP_V2.xlsx]Feuil1'!#REF!=0</formula>
    </cfRule>
  </conditionalFormatting>
  <dataValidations count="2">
    <dataValidation errorStyle="warning" type="decimal" operator="lessThanOrEqual" allowBlank="1" showInputMessage="1" showErrorMessage="1" error="Le % d'actions détenues ne peut être supérieur à 100%" sqref="D57:D81">
      <formula1>1</formula1>
    </dataValidation>
    <dataValidation errorStyle="warning" type="date" allowBlank="1" showInputMessage="1" showErrorMessage="1" error="Valider que vous  désirez saisir une date antérieure au 1 janvier 1990 ou postérieure au 31 décembre 2016." sqref="F57:F81">
      <formula1>32874</formula1>
      <formula2>42735</formula2>
    </dataValidation>
  </dataValidations>
  <hyperlinks>
    <hyperlink ref="L38" location="_P100162501" tooltip="Bilan - Ligne 1625" display="_100_1625_01"/>
    <hyperlink ref="J82" location="_P100162801" display="_P100162801"/>
  </hyperlinks>
  <printOptions horizontalCentered="1"/>
  <pageMargins left="0.973700787401575" right="0.393700787401575" top="0.590551181102362" bottom="0.590551181102362" header="0.31496062992126" footer="0"/>
  <pageSetup orientation="landscape" scale="74" r:id="rId2"/>
  <rowBreaks count="1" manualBreakCount="1">
    <brk id="42" max="16383" man="1"/>
  </rowBreaks>
  <colBreaks count="1" manualBreakCount="1">
    <brk id="12" max="1048575" man="1"/>
  </colBreaks>
  <ignoredErrors>
    <ignoredError sqref="C58:C82 C13:C38" numberStoredAsText="1"/>
  </ignoredErrors>
  <drawing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Feuil71">
    <tabColor theme="6" tint="0.399980008602142"/>
    <pageSetUpPr fitToPage="1"/>
  </sheetPr>
  <dimension ref="A1:N70"/>
  <sheetViews>
    <sheetView zoomScale="90" zoomScaleNormal="90" workbookViewId="0" topLeftCell="A1">
      <selection pane="topLeft" activeCell="K8" sqref="K8:K12"/>
    </sheetView>
  </sheetViews>
  <sheetFormatPr defaultColWidth="0" defaultRowHeight="15" outlineLevelCol="1"/>
  <cols>
    <col min="1" max="1" width="18" style="125" customWidth="1"/>
    <col min="2" max="2" width="42.8571428571429" style="125" customWidth="1"/>
    <col min="3" max="3" width="5.71428571428571" style="125" customWidth="1"/>
    <col min="4" max="7" width="15" style="125" customWidth="1"/>
    <col min="8" max="8" width="18" style="125" customWidth="1"/>
    <col min="9" max="9" width="17.4285714285714" style="125" customWidth="1"/>
    <col min="10" max="10" width="15" style="125" customWidth="1"/>
    <col min="11" max="11" width="17" style="1568" customWidth="1"/>
    <col min="12" max="12" width="1.42857142857143" style="125" customWidth="1"/>
    <col min="13" max="13" width="37.8571428571429" style="125" hidden="1" customWidth="1" outlineLevel="1"/>
    <col min="14" max="14" width="46.2857142857143" style="125" hidden="1" customWidth="1" outlineLevel="1"/>
    <col min="15" max="15" width="8.28571428571429" style="125" hidden="1" customWidth="1" collapsed="1"/>
    <col min="16" max="49" width="8.28571428571429" style="125" hidden="1" customWidth="1"/>
    <col min="50" max="16384" width="2.28571428571429" style="125" hidden="1"/>
  </cols>
  <sheetData>
    <row r="1" spans="1:11" ht="24" customHeight="1">
      <c r="A1" s="2707" t="str">
        <f>Identification!A14</f>
        <v>SOCIÉTÉ À CHARTE QUÉBÉCOISE</v>
      </c>
      <c r="B1" s="2708"/>
      <c r="C1" s="2708"/>
      <c r="D1" s="2708"/>
      <c r="E1" s="2708"/>
      <c r="F1" s="2708"/>
      <c r="G1" s="2708"/>
      <c r="H1" s="2708"/>
      <c r="I1" s="2708"/>
      <c r="J1" s="937"/>
      <c r="K1" s="218" t="str">
        <f>Identification!A15</f>
        <v>ÉTAT ANNUEL</v>
      </c>
    </row>
    <row r="2" spans="1:11" ht="15">
      <c r="A2" s="2711" t="str">
        <f>IF(Langue=0,"ANNEXE "&amp;'T des M - T of C'!A52,"SCHEDULE "&amp;'T des M - T of C'!A52)</f>
        <v>ANNEXE 1630</v>
      </c>
      <c r="B2" s="2712"/>
      <c r="C2" s="2712"/>
      <c r="D2" s="2712"/>
      <c r="E2" s="2712"/>
      <c r="F2" s="2712"/>
      <c r="G2" s="2712"/>
      <c r="H2" s="2712"/>
      <c r="I2" s="2712"/>
      <c r="J2" s="2712"/>
      <c r="K2" s="2713"/>
    </row>
    <row r="3" spans="1:11" s="307" customFormat="1" ht="22.5" customHeight="1">
      <c r="A3" s="2714">
        <f>'300'!A3:G3</f>
        <v>0</v>
      </c>
      <c r="B3" s="2715"/>
      <c r="C3" s="2715"/>
      <c r="D3" s="2715"/>
      <c r="E3" s="2715"/>
      <c r="F3" s="2715"/>
      <c r="G3" s="2716"/>
      <c r="H3" s="2716"/>
      <c r="I3" s="2716"/>
      <c r="J3" s="2716"/>
      <c r="K3" s="2717"/>
    </row>
    <row r="4" spans="1:12" s="307" customFormat="1" ht="22.5" customHeight="1">
      <c r="A4" s="2718" t="str">
        <f>UPPER('T des M - T of C'!B52)</f>
        <v>IMMEUBLE À L'USAGE DE LA SOCIÉTÉ /IMMOBILISATIONS CORPORELLES</v>
      </c>
      <c r="B4" s="2719"/>
      <c r="C4" s="2719"/>
      <c r="D4" s="2719"/>
      <c r="E4" s="2719"/>
      <c r="F4" s="2719"/>
      <c r="G4" s="2719"/>
      <c r="H4" s="2719"/>
      <c r="I4" s="2719"/>
      <c r="J4" s="2719"/>
      <c r="K4" s="2720"/>
      <c r="L4" s="308"/>
    </row>
    <row r="5" spans="1:12" s="307" customFormat="1" ht="22.5" customHeight="1">
      <c r="A5" s="2718" t="str">
        <f>IF(Langue=0,"au "&amp;Identification!J19,"As at "&amp;Identification!J19)</f>
        <v>au </v>
      </c>
      <c r="B5" s="2719"/>
      <c r="C5" s="2719"/>
      <c r="D5" s="2719"/>
      <c r="E5" s="2719"/>
      <c r="F5" s="2719"/>
      <c r="G5" s="2721"/>
      <c r="H5" s="2721"/>
      <c r="I5" s="2721"/>
      <c r="J5" s="2721"/>
      <c r="K5" s="2722"/>
      <c r="L5" s="308"/>
    </row>
    <row r="6" spans="1:14" ht="15.75" customHeight="1">
      <c r="A6" s="2680" t="str">
        <f>IF(Langue=0,M6,N6)</f>
        <v>(000$)</v>
      </c>
      <c r="B6" s="2681"/>
      <c r="C6" s="2681"/>
      <c r="D6" s="2681"/>
      <c r="E6" s="2681"/>
      <c r="F6" s="2681"/>
      <c r="G6" s="2681"/>
      <c r="H6" s="2681"/>
      <c r="I6" s="2681"/>
      <c r="J6" s="2681"/>
      <c r="K6" s="2682"/>
      <c r="L6" s="309"/>
      <c r="M6" s="102" t="s">
        <v>325</v>
      </c>
      <c r="N6" s="244" t="s">
        <v>970</v>
      </c>
    </row>
    <row r="7" spans="1:11" ht="11.25" customHeight="1">
      <c r="A7" s="2683"/>
      <c r="B7" s="2684"/>
      <c r="C7" s="2684"/>
      <c r="D7" s="2684"/>
      <c r="E7" s="2684"/>
      <c r="F7" s="2684"/>
      <c r="G7" s="2684"/>
      <c r="H7" s="2684"/>
      <c r="I7" s="2684"/>
      <c r="J7" s="2684"/>
      <c r="K7" s="2685"/>
    </row>
    <row r="8" spans="1:12" ht="15" customHeight="1">
      <c r="A8" s="2671" t="str">
        <f>IF(Langue=0,M9,N9)</f>
        <v>ACTIFS</v>
      </c>
      <c r="B8" s="2672"/>
      <c r="C8" s="2673"/>
      <c r="D8" s="2709" t="str">
        <f>IF(Langue=0,M63,N63)</f>
        <v>Valeur nette au début de l'exercice</v>
      </c>
      <c r="E8" s="2709" t="str">
        <f>IF(Langue=0,M64,N64)</f>
        <v>Acquisitions</v>
      </c>
      <c r="F8" s="2709" t="str">
        <f>IF(Langue=0,M65,N65)</f>
        <v>Dispositions /radiations</v>
      </c>
      <c r="G8" s="2709" t="str">
        <f>IF(Langue=0,M66,N66)</f>
        <v>Gains (pertes) déclarés dans les résultats</v>
      </c>
      <c r="H8" s="2709" t="str">
        <f>IF(Langue=0,M67,N67)</f>
        <v>Amortissement</v>
      </c>
      <c r="I8" s="2709" t="str">
        <f>IF(Langue=0,M68,N68)</f>
        <v>Ajustements à l'amortissement cumulé</v>
      </c>
      <c r="J8" s="2709" t="str">
        <f>IF(Langue=0,M69,N69)</f>
        <v>Autres</v>
      </c>
      <c r="K8" s="2669" t="str">
        <f>IF(Langue=0,M70,N70)</f>
        <v>Valeur nette à la fin de l'exercice</v>
      </c>
      <c r="L8" s="310"/>
    </row>
    <row r="9" spans="1:14" ht="15.75" customHeight="1">
      <c r="A9" s="2674"/>
      <c r="B9" s="2675"/>
      <c r="C9" s="2676"/>
      <c r="D9" s="2710"/>
      <c r="E9" s="2710"/>
      <c r="F9" s="2710"/>
      <c r="G9" s="2710"/>
      <c r="H9" s="2710"/>
      <c r="I9" s="2710"/>
      <c r="J9" s="2710"/>
      <c r="K9" s="2670"/>
      <c r="L9" s="310"/>
      <c r="M9" s="125" t="s">
        <v>2670</v>
      </c>
      <c r="N9" s="125" t="s">
        <v>1548</v>
      </c>
    </row>
    <row r="10" spans="1:12" ht="15.75" customHeight="1">
      <c r="A10" s="2674"/>
      <c r="B10" s="2675"/>
      <c r="C10" s="2676"/>
      <c r="D10" s="2710"/>
      <c r="E10" s="2710"/>
      <c r="F10" s="2710"/>
      <c r="G10" s="2710"/>
      <c r="H10" s="2710"/>
      <c r="I10" s="2710"/>
      <c r="J10" s="2710"/>
      <c r="K10" s="2670"/>
      <c r="L10" s="310"/>
    </row>
    <row r="11" spans="1:12" ht="15.75" customHeight="1">
      <c r="A11" s="2674"/>
      <c r="B11" s="2675"/>
      <c r="C11" s="2676"/>
      <c r="D11" s="2710"/>
      <c r="E11" s="2710"/>
      <c r="F11" s="2710"/>
      <c r="G11" s="2710"/>
      <c r="H11" s="2710"/>
      <c r="I11" s="2710"/>
      <c r="J11" s="2710"/>
      <c r="K11" s="2670"/>
      <c r="L11" s="310"/>
    </row>
    <row r="12" spans="1:12" ht="15.75" customHeight="1">
      <c r="A12" s="2674"/>
      <c r="B12" s="2675"/>
      <c r="C12" s="2676"/>
      <c r="D12" s="2710"/>
      <c r="E12" s="2710"/>
      <c r="F12" s="2710"/>
      <c r="G12" s="2710"/>
      <c r="H12" s="2710"/>
      <c r="I12" s="2710"/>
      <c r="J12" s="2710"/>
      <c r="K12" s="2670"/>
      <c r="L12" s="310"/>
    </row>
    <row r="13" spans="1:14" ht="15.75" customHeight="1">
      <c r="A13" s="2701" t="s">
        <v>1505</v>
      </c>
      <c r="B13" s="2702"/>
      <c r="C13" s="2703"/>
      <c r="D13" s="311" t="s">
        <v>377</v>
      </c>
      <c r="E13" s="312" t="s">
        <v>376</v>
      </c>
      <c r="F13" s="77" t="s">
        <v>378</v>
      </c>
      <c r="G13" s="77" t="s">
        <v>379</v>
      </c>
      <c r="H13" s="78" t="s">
        <v>380</v>
      </c>
      <c r="I13" s="312" t="s">
        <v>381</v>
      </c>
      <c r="J13" s="78" t="s">
        <v>382</v>
      </c>
      <c r="K13" s="1563" t="s">
        <v>383</v>
      </c>
      <c r="L13" s="310"/>
      <c r="M13" s="128"/>
      <c r="N13" s="127"/>
    </row>
    <row r="14" spans="1:14" ht="29.25" customHeight="1">
      <c r="A14" s="2694" t="str">
        <f>IF(Langue=0,M14,N14)</f>
        <v>IMMEUBLES À L'USAGE DE LA SOCIÉTÉ</v>
      </c>
      <c r="B14" s="2695"/>
      <c r="C14" s="2695"/>
      <c r="D14" s="2696"/>
      <c r="E14" s="2696"/>
      <c r="F14" s="2696"/>
      <c r="G14" s="2696"/>
      <c r="H14" s="2696"/>
      <c r="I14" s="2696"/>
      <c r="J14" s="2696"/>
      <c r="K14" s="2697"/>
      <c r="L14" s="310"/>
      <c r="M14" s="1052" t="s">
        <v>839</v>
      </c>
      <c r="N14" s="173" t="s">
        <v>1504</v>
      </c>
    </row>
    <row r="15" spans="1:14" ht="15.75" customHeight="1">
      <c r="A15" s="2698" t="str">
        <f>IF(Langue=0,M15,N15)</f>
        <v>Terrain</v>
      </c>
      <c r="B15" s="2699"/>
      <c r="C15" s="423" t="s">
        <v>385</v>
      </c>
      <c r="D15" s="1315"/>
      <c r="E15" s="1315"/>
      <c r="F15" s="1315"/>
      <c r="G15" s="1315"/>
      <c r="H15" s="1315"/>
      <c r="I15" s="1315"/>
      <c r="J15" s="1315"/>
      <c r="K15" s="1564">
        <f>+D15+E15-F15+G15-H15+I15+J15</f>
        <v>0</v>
      </c>
      <c r="M15" s="149" t="s">
        <v>828</v>
      </c>
      <c r="N15" s="174" t="s">
        <v>1502</v>
      </c>
    </row>
    <row r="16" spans="1:14" ht="15.75" customHeight="1">
      <c r="A16" s="2700" t="str">
        <f>IF(Langue=0,M16,N16)</f>
        <v>Bâtiment</v>
      </c>
      <c r="B16" s="2699"/>
      <c r="C16" s="423" t="s">
        <v>194</v>
      </c>
      <c r="D16" s="1315"/>
      <c r="E16" s="1315"/>
      <c r="F16" s="1315"/>
      <c r="G16" s="1315"/>
      <c r="H16" s="1315"/>
      <c r="I16" s="1315"/>
      <c r="J16" s="1315"/>
      <c r="K16" s="1564">
        <f t="shared" si="0" ref="K16:K25">+D16+E16-F16+G16-H16+I16+J16</f>
        <v>0</v>
      </c>
      <c r="M16" s="149" t="s">
        <v>829</v>
      </c>
      <c r="N16" s="174" t="s">
        <v>1503</v>
      </c>
    </row>
    <row r="17" spans="1:14" ht="15.75" customHeight="1">
      <c r="A17" s="1288"/>
      <c r="B17" s="208"/>
      <c r="C17" s="423" t="s">
        <v>195</v>
      </c>
      <c r="D17" s="1315"/>
      <c r="E17" s="1315"/>
      <c r="F17" s="1315"/>
      <c r="G17" s="1315"/>
      <c r="H17" s="1315"/>
      <c r="I17" s="1315"/>
      <c r="J17" s="1315"/>
      <c r="K17" s="1564">
        <f t="shared" si="0"/>
        <v>0</v>
      </c>
      <c r="N17" s="126"/>
    </row>
    <row r="18" spans="1:14" ht="15.75" customHeight="1">
      <c r="A18" s="1288"/>
      <c r="B18" s="208"/>
      <c r="C18" s="423" t="s">
        <v>200</v>
      </c>
      <c r="D18" s="1315"/>
      <c r="E18" s="1315"/>
      <c r="F18" s="1315"/>
      <c r="G18" s="1315"/>
      <c r="H18" s="1315"/>
      <c r="I18" s="1315"/>
      <c r="J18" s="1315"/>
      <c r="K18" s="1564">
        <f t="shared" si="0"/>
        <v>0</v>
      </c>
      <c r="N18" s="126"/>
    </row>
    <row r="19" spans="1:14" ht="15.75" customHeight="1">
      <c r="A19" s="1288"/>
      <c r="B19" s="208"/>
      <c r="C19" s="423" t="s">
        <v>347</v>
      </c>
      <c r="D19" s="1315"/>
      <c r="E19" s="1315"/>
      <c r="F19" s="1315"/>
      <c r="G19" s="1315"/>
      <c r="H19" s="1315"/>
      <c r="I19" s="1315"/>
      <c r="J19" s="1315"/>
      <c r="K19" s="1564">
        <f t="shared" si="0"/>
        <v>0</v>
      </c>
      <c r="N19" s="126"/>
    </row>
    <row r="20" spans="1:14" ht="15.75" customHeight="1">
      <c r="A20" s="1288"/>
      <c r="B20" s="208"/>
      <c r="C20" s="423" t="s">
        <v>181</v>
      </c>
      <c r="D20" s="1315"/>
      <c r="E20" s="1315"/>
      <c r="F20" s="1315"/>
      <c r="G20" s="1315"/>
      <c r="H20" s="1315"/>
      <c r="I20" s="1315"/>
      <c r="J20" s="1315"/>
      <c r="K20" s="1564">
        <f t="shared" si="0"/>
        <v>0</v>
      </c>
      <c r="N20" s="126"/>
    </row>
    <row r="21" spans="1:14" ht="15.75" customHeight="1">
      <c r="A21" s="1288"/>
      <c r="B21" s="208"/>
      <c r="C21" s="423" t="s">
        <v>188</v>
      </c>
      <c r="D21" s="1315"/>
      <c r="E21" s="1315"/>
      <c r="F21" s="1315"/>
      <c r="G21" s="1315"/>
      <c r="H21" s="1315"/>
      <c r="I21" s="1315"/>
      <c r="J21" s="1315"/>
      <c r="K21" s="1564">
        <f t="shared" si="0"/>
        <v>0</v>
      </c>
      <c r="N21" s="126"/>
    </row>
    <row r="22" spans="1:14" ht="15.75" customHeight="1">
      <c r="A22" s="1288"/>
      <c r="B22" s="208"/>
      <c r="C22" s="423" t="s">
        <v>191</v>
      </c>
      <c r="D22" s="1315"/>
      <c r="E22" s="1315"/>
      <c r="F22" s="1315"/>
      <c r="G22" s="1315"/>
      <c r="H22" s="1315"/>
      <c r="I22" s="1315"/>
      <c r="J22" s="1315"/>
      <c r="K22" s="1564">
        <f t="shared" si="0"/>
        <v>0</v>
      </c>
      <c r="N22" s="126"/>
    </row>
    <row r="23" spans="1:14" ht="15.75" customHeight="1">
      <c r="A23" s="1288"/>
      <c r="B23" s="208"/>
      <c r="C23" s="423" t="s">
        <v>396</v>
      </c>
      <c r="D23" s="1315"/>
      <c r="E23" s="1315"/>
      <c r="F23" s="1315"/>
      <c r="G23" s="1315"/>
      <c r="H23" s="1315"/>
      <c r="I23" s="1315"/>
      <c r="J23" s="1315"/>
      <c r="K23" s="1564">
        <f t="shared" si="0"/>
        <v>0</v>
      </c>
      <c r="N23" s="126"/>
    </row>
    <row r="24" spans="1:14" ht="15.75" customHeight="1">
      <c r="A24" s="1288"/>
      <c r="B24" s="208"/>
      <c r="C24" s="423" t="s">
        <v>389</v>
      </c>
      <c r="D24" s="1315"/>
      <c r="E24" s="1315"/>
      <c r="F24" s="1315"/>
      <c r="G24" s="1315"/>
      <c r="H24" s="1315"/>
      <c r="I24" s="1315"/>
      <c r="J24" s="1315"/>
      <c r="K24" s="1564">
        <f t="shared" si="0"/>
        <v>0</v>
      </c>
      <c r="N24" s="126"/>
    </row>
    <row r="25" spans="1:14" ht="15.75" customHeight="1">
      <c r="A25" s="1316"/>
      <c r="B25" s="210"/>
      <c r="C25" s="423" t="s">
        <v>390</v>
      </c>
      <c r="D25" s="1315"/>
      <c r="E25" s="1315"/>
      <c r="F25" s="1315"/>
      <c r="G25" s="1315"/>
      <c r="H25" s="1315"/>
      <c r="I25" s="1315"/>
      <c r="J25" s="1315"/>
      <c r="K25" s="1564">
        <f t="shared" si="0"/>
        <v>0</v>
      </c>
      <c r="N25" s="126"/>
    </row>
    <row r="26" spans="1:14" ht="22.5" customHeight="1">
      <c r="A26" s="2686" t="s">
        <v>53</v>
      </c>
      <c r="B26" s="2687"/>
      <c r="C26" s="423" t="s">
        <v>561</v>
      </c>
      <c r="D26" s="1317">
        <f t="shared" si="1" ref="D26:K26">SUM(D15:D25)</f>
        <v>0</v>
      </c>
      <c r="E26" s="1317">
        <f t="shared" si="1"/>
        <v>0</v>
      </c>
      <c r="F26" s="1317">
        <f t="shared" si="1"/>
        <v>0</v>
      </c>
      <c r="G26" s="1317">
        <f t="shared" si="1"/>
        <v>0</v>
      </c>
      <c r="H26" s="1317">
        <f t="shared" si="1"/>
        <v>0</v>
      </c>
      <c r="I26" s="1317">
        <f t="shared" si="1"/>
        <v>0</v>
      </c>
      <c r="J26" s="1317">
        <f t="shared" si="1"/>
        <v>0</v>
      </c>
      <c r="K26" s="1565">
        <f t="shared" si="1"/>
        <v>0</v>
      </c>
      <c r="L26" s="310"/>
      <c r="N26" s="126"/>
    </row>
    <row r="27" spans="1:14" ht="29.25" customHeight="1">
      <c r="A27" s="2688" t="str">
        <f t="shared" si="2" ref="A27:A31">IF(Langue=0,M27,N27)</f>
        <v>IMMOBILISATIONS CORPORELLES</v>
      </c>
      <c r="B27" s="2689"/>
      <c r="C27" s="2689"/>
      <c r="D27" s="2690"/>
      <c r="E27" s="2690"/>
      <c r="F27" s="2690"/>
      <c r="G27" s="2690"/>
      <c r="H27" s="2690"/>
      <c r="I27" s="2690"/>
      <c r="J27" s="2690"/>
      <c r="K27" s="2691"/>
      <c r="L27" s="310"/>
      <c r="M27" s="1052" t="s">
        <v>825</v>
      </c>
      <c r="N27" s="173" t="s">
        <v>1737</v>
      </c>
    </row>
    <row r="28" spans="1:14" ht="15">
      <c r="A28" s="2692" t="str">
        <f t="shared" si="2"/>
        <v>Améliorations locatives</v>
      </c>
      <c r="B28" s="2693"/>
      <c r="C28" s="423" t="s">
        <v>660</v>
      </c>
      <c r="D28" s="1315"/>
      <c r="E28" s="1315"/>
      <c r="F28" s="1315"/>
      <c r="G28" s="1315"/>
      <c r="H28" s="1315"/>
      <c r="I28" s="1315"/>
      <c r="J28" s="1315"/>
      <c r="K28" s="1564">
        <f>+D28+E28-F28+G28-H28+I28+J28</f>
        <v>0</v>
      </c>
      <c r="M28" s="313" t="s">
        <v>830</v>
      </c>
      <c r="N28" s="175" t="s">
        <v>1727</v>
      </c>
    </row>
    <row r="29" spans="1:14" ht="15" customHeight="1">
      <c r="A29" s="2692" t="str">
        <f t="shared" si="2"/>
        <v>Mobilier, agencement et autres</v>
      </c>
      <c r="B29" s="2693"/>
      <c r="C29" s="423" t="s">
        <v>647</v>
      </c>
      <c r="D29" s="1315"/>
      <c r="E29" s="1315"/>
      <c r="F29" s="1315"/>
      <c r="G29" s="1315"/>
      <c r="H29" s="1315"/>
      <c r="I29" s="1315"/>
      <c r="J29" s="1315"/>
      <c r="K29" s="1564">
        <f>+D29+E29-F29+G29-H29+I29+J29</f>
        <v>0</v>
      </c>
      <c r="M29" s="313" t="s">
        <v>831</v>
      </c>
      <c r="N29" s="175" t="s">
        <v>2298</v>
      </c>
    </row>
    <row r="30" spans="1:14" ht="15" customHeight="1">
      <c r="A30" s="2692" t="str">
        <f t="shared" si="2"/>
        <v>Matériel informatique</v>
      </c>
      <c r="B30" s="2693"/>
      <c r="C30" s="423" t="s">
        <v>648</v>
      </c>
      <c r="D30" s="1315"/>
      <c r="E30" s="1315"/>
      <c r="F30" s="1315"/>
      <c r="G30" s="1315"/>
      <c r="H30" s="1315"/>
      <c r="I30" s="1315"/>
      <c r="J30" s="1315"/>
      <c r="K30" s="1564">
        <f>+D30+E30-F30+G30-H30+I30+J30</f>
        <v>0</v>
      </c>
      <c r="M30" s="313" t="s">
        <v>832</v>
      </c>
      <c r="N30" s="175" t="s">
        <v>2299</v>
      </c>
    </row>
    <row r="31" spans="1:14" ht="15">
      <c r="A31" s="2692" t="str">
        <f t="shared" si="2"/>
        <v>Autres</v>
      </c>
      <c r="B31" s="2693"/>
      <c r="C31" s="423" t="s">
        <v>649</v>
      </c>
      <c r="D31" s="1315"/>
      <c r="E31" s="1315"/>
      <c r="F31" s="1315"/>
      <c r="G31" s="1315"/>
      <c r="H31" s="1315"/>
      <c r="I31" s="1315"/>
      <c r="J31" s="1315"/>
      <c r="K31" s="1564">
        <f>+D31+E31-F31+G31-H31+I31+J31</f>
        <v>0</v>
      </c>
      <c r="M31" s="313" t="s">
        <v>41</v>
      </c>
      <c r="N31" s="148" t="s">
        <v>1152</v>
      </c>
    </row>
    <row r="32" spans="1:11" ht="22.5" customHeight="1">
      <c r="A32" s="2704" t="s">
        <v>53</v>
      </c>
      <c r="B32" s="2687"/>
      <c r="C32" s="423" t="s">
        <v>651</v>
      </c>
      <c r="D32" s="1318">
        <f t="shared" si="3" ref="D32:J32">SUM(D28:D31)</f>
        <v>0</v>
      </c>
      <c r="E32" s="1318">
        <f t="shared" si="3"/>
        <v>0</v>
      </c>
      <c r="F32" s="1318">
        <f t="shared" si="3"/>
        <v>0</v>
      </c>
      <c r="G32" s="1318">
        <f t="shared" si="3"/>
        <v>0</v>
      </c>
      <c r="H32" s="1318">
        <f t="shared" si="3"/>
        <v>0</v>
      </c>
      <c r="I32" s="1318">
        <f t="shared" si="3"/>
        <v>0</v>
      </c>
      <c r="J32" s="1318">
        <f t="shared" si="3"/>
        <v>0</v>
      </c>
      <c r="K32" s="1566">
        <f>SUM(K28:K31)</f>
        <v>0</v>
      </c>
    </row>
    <row r="33" spans="1:12" ht="15">
      <c r="A33" s="599"/>
      <c r="B33" s="314"/>
      <c r="C33" s="315"/>
      <c r="D33" s="318"/>
      <c r="E33" s="1052"/>
      <c r="F33" s="319"/>
      <c r="G33" s="320"/>
      <c r="H33" s="320"/>
      <c r="I33" s="320"/>
      <c r="J33" s="320"/>
      <c r="K33" s="1567"/>
      <c r="L33" s="310"/>
    </row>
    <row r="34" spans="1:12" ht="15">
      <c r="A34" s="316"/>
      <c r="B34" s="317"/>
      <c r="C34" s="318"/>
      <c r="D34" s="318"/>
      <c r="E34" s="1052"/>
      <c r="F34" s="319"/>
      <c r="G34" s="320"/>
      <c r="H34" s="320"/>
      <c r="I34" s="320"/>
      <c r="J34" s="320"/>
      <c r="K34" s="1567"/>
      <c r="L34" s="310"/>
    </row>
    <row r="35" spans="1:12" ht="15">
      <c r="A35" s="2671" t="str">
        <f>IF(Langue=0,M36,N36)</f>
        <v>ACTIFS AU TITRE DE DROITS D'UTILISATION</v>
      </c>
      <c r="B35" s="2672"/>
      <c r="C35" s="2673"/>
      <c r="D35" s="2705" t="str">
        <f t="shared" si="4" ref="D35:K35">+D8</f>
        <v>Valeur nette au début de l'exercice</v>
      </c>
      <c r="E35" s="2705" t="str">
        <f t="shared" si="4"/>
        <v>Acquisitions</v>
      </c>
      <c r="F35" s="2705" t="str">
        <f t="shared" si="4"/>
        <v>Dispositions /radiations</v>
      </c>
      <c r="G35" s="2705" t="str">
        <f t="shared" si="4"/>
        <v>Gains (pertes) déclarés dans les résultats</v>
      </c>
      <c r="H35" s="2705" t="str">
        <f t="shared" si="4"/>
        <v>Amortissement</v>
      </c>
      <c r="I35" s="2705" t="str">
        <f t="shared" si="4"/>
        <v>Ajustements à l'amortissement cumulé</v>
      </c>
      <c r="J35" s="2705" t="str">
        <f t="shared" si="4"/>
        <v>Autres</v>
      </c>
      <c r="K35" s="2723" t="str">
        <f t="shared" si="4"/>
        <v>Valeur nette à la fin de l'exercice</v>
      </c>
      <c r="L35" s="310"/>
    </row>
    <row r="36" spans="1:14" ht="15">
      <c r="A36" s="2674"/>
      <c r="B36" s="2675"/>
      <c r="C36" s="2676"/>
      <c r="D36" s="2706"/>
      <c r="E36" s="2706"/>
      <c r="F36" s="2706"/>
      <c r="G36" s="2706"/>
      <c r="H36" s="2706"/>
      <c r="I36" s="2706"/>
      <c r="J36" s="2706"/>
      <c r="K36" s="2724"/>
      <c r="L36" s="310"/>
      <c r="M36" s="125" t="s">
        <v>2651</v>
      </c>
      <c r="N36" s="125" t="s">
        <v>2669</v>
      </c>
    </row>
    <row r="37" spans="1:12" ht="15">
      <c r="A37" s="2674"/>
      <c r="B37" s="2675"/>
      <c r="C37" s="2676"/>
      <c r="D37" s="2706"/>
      <c r="E37" s="2706"/>
      <c r="F37" s="2706"/>
      <c r="G37" s="2706"/>
      <c r="H37" s="2706"/>
      <c r="I37" s="2706"/>
      <c r="J37" s="2706"/>
      <c r="K37" s="2724"/>
      <c r="L37" s="309"/>
    </row>
    <row r="38" spans="1:12" ht="15">
      <c r="A38" s="2674"/>
      <c r="B38" s="2675"/>
      <c r="C38" s="2676"/>
      <c r="D38" s="2706"/>
      <c r="E38" s="2706"/>
      <c r="F38" s="2706"/>
      <c r="G38" s="2706"/>
      <c r="H38" s="2706"/>
      <c r="I38" s="2706"/>
      <c r="J38" s="2706"/>
      <c r="K38" s="2724"/>
      <c r="L38" s="309"/>
    </row>
    <row r="39" spans="1:12" ht="15">
      <c r="A39" s="2674"/>
      <c r="B39" s="2675"/>
      <c r="C39" s="2676"/>
      <c r="D39" s="2706"/>
      <c r="E39" s="2706"/>
      <c r="F39" s="2706"/>
      <c r="G39" s="2706"/>
      <c r="H39" s="2706"/>
      <c r="I39" s="2706"/>
      <c r="J39" s="2706"/>
      <c r="K39" s="2724"/>
      <c r="L39" s="309"/>
    </row>
    <row r="40" spans="1:12" ht="15">
      <c r="A40" s="2701" t="s">
        <v>1505</v>
      </c>
      <c r="B40" s="2702"/>
      <c r="C40" s="2703"/>
      <c r="D40" s="311" t="s">
        <v>377</v>
      </c>
      <c r="E40" s="312" t="s">
        <v>376</v>
      </c>
      <c r="F40" s="77" t="s">
        <v>378</v>
      </c>
      <c r="G40" s="77" t="s">
        <v>379</v>
      </c>
      <c r="H40" s="78" t="s">
        <v>380</v>
      </c>
      <c r="I40" s="312" t="s">
        <v>381</v>
      </c>
      <c r="J40" s="78" t="s">
        <v>382</v>
      </c>
      <c r="K40" s="1563" t="s">
        <v>383</v>
      </c>
      <c r="L40" s="309"/>
    </row>
    <row r="41" spans="1:14" ht="15">
      <c r="A41" s="2694" t="str">
        <f>IF(Langue=0,M42,N42)</f>
        <v>IMMEUBLES À L'USAGE DE LA SOCIÉTÉ AU TITRE DE DROITS D'UTILISATION</v>
      </c>
      <c r="B41" s="2695"/>
      <c r="C41" s="2695"/>
      <c r="D41" s="2696"/>
      <c r="E41" s="2696"/>
      <c r="F41" s="2696"/>
      <c r="G41" s="2696"/>
      <c r="H41" s="2696"/>
      <c r="I41" s="2696"/>
      <c r="J41" s="2696"/>
      <c r="K41" s="2697"/>
      <c r="L41" s="309"/>
      <c r="M41" s="852"/>
      <c r="N41" s="127"/>
    </row>
    <row r="42" spans="1:14" ht="16.5" customHeight="1">
      <c r="A42" s="2698" t="str">
        <f>IF(Langue=0,M43,N43)</f>
        <v>Terrain au titre de droits d'utilisation</v>
      </c>
      <c r="B42" s="2699"/>
      <c r="C42" s="423" t="s">
        <v>2435</v>
      </c>
      <c r="D42" s="1315"/>
      <c r="E42" s="1315"/>
      <c r="F42" s="1315"/>
      <c r="G42" s="1315"/>
      <c r="H42" s="1315"/>
      <c r="I42" s="1315"/>
      <c r="J42" s="1315"/>
      <c r="K42" s="1564">
        <f>+D42+E42-F42+G42-H42+I42+J42</f>
        <v>0</v>
      </c>
      <c r="L42" s="310"/>
      <c r="M42" s="853" t="s">
        <v>2652</v>
      </c>
      <c r="N42" s="173" t="s">
        <v>2653</v>
      </c>
    </row>
    <row r="43" spans="1:14" ht="15">
      <c r="A43" s="2700" t="str">
        <f>IF(Langue=0,M44,N44)</f>
        <v>Bâtiments au titre de droits d'utilisation</v>
      </c>
      <c r="B43" s="2699"/>
      <c r="C43" s="423" t="s">
        <v>2436</v>
      </c>
      <c r="D43" s="1315"/>
      <c r="E43" s="1315"/>
      <c r="F43" s="1315"/>
      <c r="G43" s="1315"/>
      <c r="H43" s="1315"/>
      <c r="I43" s="1315"/>
      <c r="J43" s="1315"/>
      <c r="K43" s="1564">
        <f t="shared" si="5" ref="K43:K52">+D43+E43-F43+G43-H43+I43+J43</f>
        <v>0</v>
      </c>
      <c r="M43" s="854" t="s">
        <v>2641</v>
      </c>
      <c r="N43" s="174" t="s">
        <v>2642</v>
      </c>
    </row>
    <row r="44" spans="1:14" ht="15">
      <c r="A44" s="1288"/>
      <c r="B44" s="208"/>
      <c r="C44" s="423" t="s">
        <v>2654</v>
      </c>
      <c r="D44" s="1315"/>
      <c r="E44" s="1315"/>
      <c r="F44" s="1315"/>
      <c r="G44" s="1315"/>
      <c r="H44" s="1315"/>
      <c r="I44" s="1315"/>
      <c r="J44" s="1315"/>
      <c r="K44" s="1564">
        <f t="shared" si="5"/>
        <v>0</v>
      </c>
      <c r="M44" s="854" t="s">
        <v>2643</v>
      </c>
      <c r="N44" s="174" t="s">
        <v>2644</v>
      </c>
    </row>
    <row r="45" spans="1:14" ht="15">
      <c r="A45" s="1288"/>
      <c r="B45" s="208"/>
      <c r="C45" s="423" t="s">
        <v>2655</v>
      </c>
      <c r="D45" s="1315"/>
      <c r="E45" s="1315"/>
      <c r="F45" s="1315"/>
      <c r="G45" s="1315"/>
      <c r="H45" s="1315"/>
      <c r="I45" s="1315"/>
      <c r="J45" s="1315"/>
      <c r="K45" s="1564">
        <f t="shared" si="5"/>
        <v>0</v>
      </c>
      <c r="M45" s="854"/>
      <c r="N45" s="126"/>
    </row>
    <row r="46" spans="1:14" ht="15">
      <c r="A46" s="1288"/>
      <c r="B46" s="208"/>
      <c r="C46" s="423" t="s">
        <v>2656</v>
      </c>
      <c r="D46" s="1315"/>
      <c r="E46" s="1315"/>
      <c r="F46" s="1315"/>
      <c r="G46" s="1315"/>
      <c r="H46" s="1315"/>
      <c r="I46" s="1315"/>
      <c r="J46" s="1315"/>
      <c r="K46" s="1564">
        <f t="shared" si="5"/>
        <v>0</v>
      </c>
      <c r="M46" s="854"/>
      <c r="N46" s="126"/>
    </row>
    <row r="47" spans="1:14" ht="15">
      <c r="A47" s="1288"/>
      <c r="B47" s="208"/>
      <c r="C47" s="423" t="s">
        <v>2657</v>
      </c>
      <c r="D47" s="1315"/>
      <c r="E47" s="1315"/>
      <c r="F47" s="1315"/>
      <c r="G47" s="1315"/>
      <c r="H47" s="1315"/>
      <c r="I47" s="1315"/>
      <c r="J47" s="1315"/>
      <c r="K47" s="1564">
        <f t="shared" si="5"/>
        <v>0</v>
      </c>
      <c r="M47" s="854"/>
      <c r="N47" s="126"/>
    </row>
    <row r="48" spans="1:14" ht="15">
      <c r="A48" s="1288"/>
      <c r="B48" s="208"/>
      <c r="C48" s="423" t="s">
        <v>2658</v>
      </c>
      <c r="D48" s="1315"/>
      <c r="E48" s="1315"/>
      <c r="F48" s="1315"/>
      <c r="G48" s="1315"/>
      <c r="H48" s="1315"/>
      <c r="I48" s="1315"/>
      <c r="J48" s="1315"/>
      <c r="K48" s="1564">
        <f t="shared" si="5"/>
        <v>0</v>
      </c>
      <c r="M48" s="854"/>
      <c r="N48" s="126"/>
    </row>
    <row r="49" spans="1:14" ht="15">
      <c r="A49" s="1288"/>
      <c r="B49" s="208"/>
      <c r="C49" s="423" t="s">
        <v>2659</v>
      </c>
      <c r="D49" s="1315"/>
      <c r="E49" s="1315"/>
      <c r="F49" s="1315"/>
      <c r="G49" s="1315"/>
      <c r="H49" s="1315"/>
      <c r="I49" s="1315"/>
      <c r="J49" s="1315"/>
      <c r="K49" s="1564">
        <f t="shared" si="5"/>
        <v>0</v>
      </c>
      <c r="M49" s="854"/>
      <c r="N49" s="126"/>
    </row>
    <row r="50" spans="1:14" ht="15">
      <c r="A50" s="1288"/>
      <c r="B50" s="208"/>
      <c r="C50" s="423" t="s">
        <v>2660</v>
      </c>
      <c r="D50" s="1315"/>
      <c r="E50" s="1315"/>
      <c r="F50" s="1315"/>
      <c r="G50" s="1315"/>
      <c r="H50" s="1315"/>
      <c r="I50" s="1315"/>
      <c r="J50" s="1315"/>
      <c r="K50" s="1564">
        <f t="shared" si="5"/>
        <v>0</v>
      </c>
      <c r="M50" s="854"/>
      <c r="N50" s="126"/>
    </row>
    <row r="51" spans="1:14" ht="15">
      <c r="A51" s="1288"/>
      <c r="B51" s="208"/>
      <c r="C51" s="423" t="s">
        <v>2473</v>
      </c>
      <c r="D51" s="1315"/>
      <c r="E51" s="1315"/>
      <c r="F51" s="1315"/>
      <c r="G51" s="1315"/>
      <c r="H51" s="1315"/>
      <c r="I51" s="1315"/>
      <c r="J51" s="1315"/>
      <c r="K51" s="1564">
        <f t="shared" si="5"/>
        <v>0</v>
      </c>
      <c r="M51" s="854"/>
      <c r="N51" s="126"/>
    </row>
    <row r="52" spans="1:14" ht="15">
      <c r="A52" s="1316"/>
      <c r="B52" s="210"/>
      <c r="C52" s="423" t="s">
        <v>2661</v>
      </c>
      <c r="D52" s="1315"/>
      <c r="E52" s="1315"/>
      <c r="F52" s="1315"/>
      <c r="G52" s="1315"/>
      <c r="H52" s="1315"/>
      <c r="I52" s="1315"/>
      <c r="J52" s="1315"/>
      <c r="K52" s="1564">
        <f t="shared" si="5"/>
        <v>0</v>
      </c>
      <c r="M52" s="854"/>
      <c r="N52" s="126"/>
    </row>
    <row r="53" spans="1:14" ht="15">
      <c r="A53" s="2686" t="s">
        <v>53</v>
      </c>
      <c r="B53" s="2687"/>
      <c r="C53" s="423" t="s">
        <v>2662</v>
      </c>
      <c r="D53" s="1317">
        <f t="shared" si="6" ref="D53:K53">SUM(D42:D52)</f>
        <v>0</v>
      </c>
      <c r="E53" s="1317">
        <f t="shared" si="6"/>
        <v>0</v>
      </c>
      <c r="F53" s="1317">
        <f t="shared" si="6"/>
        <v>0</v>
      </c>
      <c r="G53" s="1317">
        <f t="shared" si="6"/>
        <v>0</v>
      </c>
      <c r="H53" s="1317">
        <f t="shared" si="6"/>
        <v>0</v>
      </c>
      <c r="I53" s="1317">
        <f t="shared" si="6"/>
        <v>0</v>
      </c>
      <c r="J53" s="1317">
        <f t="shared" si="6"/>
        <v>0</v>
      </c>
      <c r="K53" s="1565">
        <f t="shared" si="6"/>
        <v>0</v>
      </c>
      <c r="M53" s="854"/>
      <c r="N53" s="126"/>
    </row>
    <row r="54" spans="1:14" ht="15">
      <c r="A54" s="2725" t="str">
        <f>IF(Langue=0,M54,N54)</f>
        <v>IMMOBILISATIONS CORPORELLES AU TITRE DE DROITS D'UTILISATION</v>
      </c>
      <c r="B54" s="2726"/>
      <c r="C54" s="2726"/>
      <c r="D54" s="2727"/>
      <c r="E54" s="2727"/>
      <c r="F54" s="2727"/>
      <c r="G54" s="2727"/>
      <c r="H54" s="2727"/>
      <c r="I54" s="2727"/>
      <c r="J54" s="2727"/>
      <c r="K54" s="2728"/>
      <c r="M54" s="854" t="s">
        <v>2663</v>
      </c>
      <c r="N54" s="126" t="s">
        <v>2664</v>
      </c>
    </row>
    <row r="55" spans="1:14" ht="15">
      <c r="A55" s="2729" t="str">
        <f>IF(Langue=0,M55,N55)</f>
        <v>Améliorations locatives au titre de droits d'utilisation</v>
      </c>
      <c r="B55" s="2730"/>
      <c r="C55" s="423" t="s">
        <v>2474</v>
      </c>
      <c r="D55" s="1315"/>
      <c r="E55" s="1315"/>
      <c r="F55" s="1315"/>
      <c r="G55" s="1315"/>
      <c r="H55" s="1315"/>
      <c r="I55" s="1315"/>
      <c r="J55" s="1315"/>
      <c r="K55" s="1564">
        <f>+D55+E55-F55+G55-H55+I55+J55</f>
        <v>0</v>
      </c>
      <c r="M55" s="853" t="s">
        <v>2645</v>
      </c>
      <c r="N55" s="173" t="s">
        <v>2646</v>
      </c>
    </row>
    <row r="56" spans="1:14" ht="15.75" customHeight="1">
      <c r="A56" s="2729" t="str">
        <f>IF(Langue=0,M56,N56)</f>
        <v>Mobilier, agencement et autres au titre de droits d'utilisation</v>
      </c>
      <c r="B56" s="2730"/>
      <c r="C56" s="423" t="s">
        <v>2665</v>
      </c>
      <c r="D56" s="1315"/>
      <c r="E56" s="1315"/>
      <c r="F56" s="1315"/>
      <c r="G56" s="1315"/>
      <c r="H56" s="1315"/>
      <c r="I56" s="1315"/>
      <c r="J56" s="1315"/>
      <c r="K56" s="1564">
        <f>+D56+E56-F56+G56-H56+I56+J56</f>
        <v>0</v>
      </c>
      <c r="M56" s="855" t="s">
        <v>2647</v>
      </c>
      <c r="N56" s="175" t="s">
        <v>2648</v>
      </c>
    </row>
    <row r="57" spans="1:14" ht="15.75" customHeight="1">
      <c r="A57" s="2729" t="str">
        <f>IF(Langue=0,M57,N57)</f>
        <v>Matériel informatique au titre de droits d'utilisation</v>
      </c>
      <c r="B57" s="2730"/>
      <c r="C57" s="423" t="s">
        <v>2666</v>
      </c>
      <c r="D57" s="1315"/>
      <c r="E57" s="1315"/>
      <c r="F57" s="1315"/>
      <c r="G57" s="1315"/>
      <c r="H57" s="1315"/>
      <c r="I57" s="1315"/>
      <c r="J57" s="1315"/>
      <c r="K57" s="1564">
        <f>+D57+E57-F57+G57-H57+I57+J57</f>
        <v>0</v>
      </c>
      <c r="M57" s="855" t="s">
        <v>2649</v>
      </c>
      <c r="N57" s="175" t="s">
        <v>2650</v>
      </c>
    </row>
    <row r="58" spans="1:14" ht="15.75" customHeight="1">
      <c r="A58" s="2729" t="str">
        <f>IF(Langue=0,M58,N58)</f>
        <v>Autres</v>
      </c>
      <c r="B58" s="2730"/>
      <c r="C58" s="423" t="s">
        <v>2667</v>
      </c>
      <c r="D58" s="1315"/>
      <c r="E58" s="1315"/>
      <c r="F58" s="1315"/>
      <c r="G58" s="1315"/>
      <c r="H58" s="1315"/>
      <c r="I58" s="1315"/>
      <c r="J58" s="1315"/>
      <c r="K58" s="1564">
        <f>+D58+E58-F58+G58-H58+I58+J58</f>
        <v>0</v>
      </c>
      <c r="M58" s="855" t="s">
        <v>41</v>
      </c>
      <c r="N58" s="175" t="s">
        <v>1152</v>
      </c>
    </row>
    <row r="59" spans="1:14" ht="15">
      <c r="A59" s="2704" t="s">
        <v>53</v>
      </c>
      <c r="B59" s="2687"/>
      <c r="C59" s="423" t="s">
        <v>2668</v>
      </c>
      <c r="D59" s="1318">
        <f t="shared" si="7" ref="D59:K59">SUM(D55:D58)</f>
        <v>0</v>
      </c>
      <c r="E59" s="1318">
        <f t="shared" si="7"/>
        <v>0</v>
      </c>
      <c r="F59" s="1318">
        <f t="shared" si="7"/>
        <v>0</v>
      </c>
      <c r="G59" s="1318">
        <f t="shared" si="7"/>
        <v>0</v>
      </c>
      <c r="H59" s="1318">
        <f t="shared" si="7"/>
        <v>0</v>
      </c>
      <c r="I59" s="1318">
        <f t="shared" si="7"/>
        <v>0</v>
      </c>
      <c r="J59" s="1318">
        <f t="shared" si="7"/>
        <v>0</v>
      </c>
      <c r="K59" s="1566">
        <f t="shared" si="7"/>
        <v>0</v>
      </c>
      <c r="M59" s="855"/>
      <c r="N59" s="148"/>
    </row>
    <row r="61" spans="1:14" ht="15">
      <c r="A61" s="2677">
        <f>+'1625'!A86:L86+1</f>
        <v>53</v>
      </c>
      <c r="B61" s="2678"/>
      <c r="C61" s="2678"/>
      <c r="D61" s="2678"/>
      <c r="E61" s="2678"/>
      <c r="F61" s="2678"/>
      <c r="G61" s="2678"/>
      <c r="H61" s="2678"/>
      <c r="I61" s="2678"/>
      <c r="J61" s="2678"/>
      <c r="K61" s="2679"/>
      <c r="M61" s="600"/>
      <c r="N61" s="612"/>
    </row>
    <row r="62" spans="13:14" ht="15">
      <c r="M62" s="914" t="s">
        <v>91</v>
      </c>
      <c r="N62" s="384" t="s">
        <v>971</v>
      </c>
    </row>
    <row r="63" spans="13:14" ht="15">
      <c r="M63" s="914" t="s">
        <v>654</v>
      </c>
      <c r="N63" s="384" t="s">
        <v>2296</v>
      </c>
    </row>
    <row r="64" spans="13:14" ht="15">
      <c r="M64" s="914" t="s">
        <v>655</v>
      </c>
      <c r="N64" s="384" t="s">
        <v>655</v>
      </c>
    </row>
    <row r="65" spans="13:14" ht="15">
      <c r="M65" s="914" t="s">
        <v>826</v>
      </c>
      <c r="N65" s="384" t="s">
        <v>1728</v>
      </c>
    </row>
    <row r="66" spans="13:14" ht="15">
      <c r="M66" s="914" t="s">
        <v>656</v>
      </c>
      <c r="N66" s="384" t="s">
        <v>1729</v>
      </c>
    </row>
    <row r="67" spans="13:14" ht="15">
      <c r="M67" s="914" t="s">
        <v>657</v>
      </c>
      <c r="N67" s="384" t="s">
        <v>1464</v>
      </c>
    </row>
    <row r="68" spans="13:14" ht="15">
      <c r="M68" s="914" t="s">
        <v>827</v>
      </c>
      <c r="N68" s="384" t="s">
        <v>2297</v>
      </c>
    </row>
    <row r="69" spans="13:14" ht="15">
      <c r="M69" s="914" t="s">
        <v>41</v>
      </c>
      <c r="N69" s="384" t="s">
        <v>1152</v>
      </c>
    </row>
    <row r="70" spans="13:14" ht="15">
      <c r="M70" s="1005" t="s">
        <v>659</v>
      </c>
      <c r="N70" s="625" t="s">
        <v>1730</v>
      </c>
    </row>
  </sheetData>
  <sheetProtection algorithmName="SHA-512" hashValue="DyCIB3vOFDnUwuFKZ0WDFIWuCMLXaF6hzIIT2gYM3jgQqTxnAuOPmzzo4Y57kUMLHQfqpxzhj58dcJb68iZJ6w==" saltValue="4xPl4cXDX7XTsFiY72aIwA==" spinCount="100000" sheet="1" objects="1" scenarios="1"/>
  <mergeCells count="48">
    <mergeCell ref="A55:B55"/>
    <mergeCell ref="A56:B56"/>
    <mergeCell ref="A57:B57"/>
    <mergeCell ref="A58:B58"/>
    <mergeCell ref="A59:B59"/>
    <mergeCell ref="J35:J39"/>
    <mergeCell ref="K35:K39"/>
    <mergeCell ref="A40:C40"/>
    <mergeCell ref="A53:B53"/>
    <mergeCell ref="A54:K54"/>
    <mergeCell ref="A41:K41"/>
    <mergeCell ref="A42:B42"/>
    <mergeCell ref="A43:B43"/>
    <mergeCell ref="F35:F39"/>
    <mergeCell ref="D35:D39"/>
    <mergeCell ref="E35:E39"/>
    <mergeCell ref="A32:B32"/>
    <mergeCell ref="G35:G39"/>
    <mergeCell ref="H35:H39"/>
    <mergeCell ref="I35:I39"/>
    <mergeCell ref="A1:I1"/>
    <mergeCell ref="D8:D12"/>
    <mergeCell ref="E8:E12"/>
    <mergeCell ref="F8:F12"/>
    <mergeCell ref="G8:G12"/>
    <mergeCell ref="H8:H12"/>
    <mergeCell ref="I8:I12"/>
    <mergeCell ref="A2:K2"/>
    <mergeCell ref="A3:K3"/>
    <mergeCell ref="A4:K4"/>
    <mergeCell ref="A5:K5"/>
    <mergeCell ref="J8:J12"/>
    <mergeCell ref="K8:K12"/>
    <mergeCell ref="A8:C12"/>
    <mergeCell ref="A61:K61"/>
    <mergeCell ref="A6:K6"/>
    <mergeCell ref="A7:K7"/>
    <mergeCell ref="A26:B26"/>
    <mergeCell ref="A27:K27"/>
    <mergeCell ref="A28:B28"/>
    <mergeCell ref="A29:B29"/>
    <mergeCell ref="A30:B30"/>
    <mergeCell ref="A31:B31"/>
    <mergeCell ref="A14:K14"/>
    <mergeCell ref="A15:B15"/>
    <mergeCell ref="A16:B16"/>
    <mergeCell ref="A13:C13"/>
    <mergeCell ref="A35:C39"/>
  </mergeCells>
  <conditionalFormatting sqref="A3:F3">
    <cfRule type="expression" priority="85" dxfId="64">
      <formula>#REF!=0</formula>
    </cfRule>
  </conditionalFormatting>
  <conditionalFormatting sqref="A5:F5">
    <cfRule type="expression" priority="90" dxfId="64">
      <formula>#REF!=0</formula>
    </cfRule>
  </conditionalFormatting>
  <hyperlinks>
    <hyperlink ref="K32" location="_P100163001" tooltip="Bilan - Ligne 1630 \ Balance Sheet - Line 1630" display="_100_1630_01"/>
    <hyperlink ref="K26" location="_P100162001" tooltip="Bilan - Ligne 1620 \ Balance Sheet - Line 1620" display="_100_1620_01"/>
    <hyperlink ref="K59" location="_P100163001" tooltip="Bilan - Ligne 1630 \ Balance Sheet - Line 1630" display="_100_1630_01"/>
    <hyperlink ref="K53" location="_P100162001" tooltip="Bilan - Ligne 1620 \ Balance Sheet - Line 1620" display="_100_1620_01"/>
  </hyperlinks>
  <pageMargins left="0.708661417322835" right="0.708661417322835" top="1.2992125984252" bottom="0.748031496062992" header="0.31496062992126" footer="0.31496062992126"/>
  <pageSetup orientation="landscape" scale="47" r:id="rId2"/>
  <drawing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Feuil72">
    <tabColor theme="6" tint="0.399980008602142"/>
  </sheetPr>
  <dimension ref="A1:V44"/>
  <sheetViews>
    <sheetView zoomScale="90" zoomScaleNormal="90" workbookViewId="0" topLeftCell="A1">
      <selection pane="topLeft" activeCell="A1" sqref="A1:H1"/>
    </sheetView>
  </sheetViews>
  <sheetFormatPr defaultColWidth="0" defaultRowHeight="15.75" outlineLevelCol="1"/>
  <cols>
    <col min="1" max="1" width="16.7142857142857" style="48" customWidth="1"/>
    <col min="2" max="2" width="8" style="48" customWidth="1"/>
    <col min="3" max="3" width="6" style="48" customWidth="1"/>
    <col min="4" max="9" width="13.2857142857143" style="48" customWidth="1"/>
    <col min="10" max="10" width="19.2857142857143" style="48" customWidth="1"/>
    <col min="11" max="11" width="1.42857142857143" style="48" customWidth="1"/>
    <col min="12" max="12" width="18.4285714285714" style="48" hidden="1" customWidth="1" outlineLevel="1"/>
    <col min="13" max="13" width="23.2857142857143" style="48" hidden="1" customWidth="1" outlineLevel="1"/>
    <col min="14" max="14" width="10.2857142857143" style="48" hidden="1" customWidth="1" collapsed="1"/>
    <col min="15" max="90" width="10.2857142857143" style="48" hidden="1" customWidth="1"/>
    <col min="91" max="287" width="1.42857142857143" style="48" hidden="1" customWidth="1"/>
    <col min="288" max="16384" width="0.714285714285714" style="48" hidden="1"/>
  </cols>
  <sheetData>
    <row r="1" spans="1:10" ht="24" customHeight="1">
      <c r="A1" s="2660" t="str">
        <f>Identification!A14</f>
        <v>SOCIÉTÉ À CHARTE QUÉBÉCOISE</v>
      </c>
      <c r="B1" s="2661"/>
      <c r="C1" s="2661"/>
      <c r="D1" s="2661"/>
      <c r="E1" s="2661"/>
      <c r="F1" s="2661"/>
      <c r="G1" s="2661"/>
      <c r="H1" s="2661"/>
      <c r="I1" s="937"/>
      <c r="J1" s="218" t="str">
        <f>Identification!A15</f>
        <v>ÉTAT ANNUEL</v>
      </c>
    </row>
    <row r="2" spans="1:10" ht="15.75">
      <c r="A2" s="2146" t="str">
        <f>IF(Langue=0,"ANNEXE "&amp;'T des M - T of C'!A53,"SCHEDULE "&amp;'T des M - T of C'!A53)</f>
        <v>ANNEXE 1635</v>
      </c>
      <c r="B2" s="2147"/>
      <c r="C2" s="2147"/>
      <c r="D2" s="2147"/>
      <c r="E2" s="2147"/>
      <c r="F2" s="2147"/>
      <c r="G2" s="2147"/>
      <c r="H2" s="2147"/>
      <c r="I2" s="2147"/>
      <c r="J2" s="2148"/>
    </row>
    <row r="3" spans="1:10" ht="22.5" customHeight="1">
      <c r="A3" s="1901">
        <f>'300'!A3:G3</f>
        <v>0</v>
      </c>
      <c r="B3" s="1902"/>
      <c r="C3" s="1902"/>
      <c r="D3" s="1902"/>
      <c r="E3" s="1902"/>
      <c r="F3" s="1902"/>
      <c r="G3" s="2739"/>
      <c r="H3" s="2739"/>
      <c r="I3" s="2739"/>
      <c r="J3" s="2740"/>
    </row>
    <row r="4" spans="1:10" ht="22.5" customHeight="1">
      <c r="A4" s="1764" t="str">
        <f>UPPER('T des M - T of C'!B53)</f>
        <v>GOODWILL</v>
      </c>
      <c r="B4" s="1765"/>
      <c r="C4" s="1765"/>
      <c r="D4" s="1765"/>
      <c r="E4" s="1765"/>
      <c r="F4" s="1765"/>
      <c r="G4" s="1765"/>
      <c r="H4" s="1765"/>
      <c r="I4" s="1765"/>
      <c r="J4" s="1766"/>
    </row>
    <row r="5" spans="1:10" ht="22.5" customHeight="1">
      <c r="A5" s="1907" t="str">
        <f>IF(Langue=0,"au "&amp;Identification!J19,"As at "&amp;Identification!J19)</f>
        <v>au </v>
      </c>
      <c r="B5" s="1908"/>
      <c r="C5" s="1908"/>
      <c r="D5" s="1908"/>
      <c r="E5" s="1908"/>
      <c r="F5" s="1908"/>
      <c r="G5" s="2412"/>
      <c r="H5" s="2412"/>
      <c r="I5" s="2412"/>
      <c r="J5" s="2413"/>
    </row>
    <row r="6" spans="1:13" s="124" customFormat="1" ht="15" customHeight="1">
      <c r="A6" s="2124" t="str">
        <f>IF(Langue=0,L6,M6)</f>
        <v>(000$)</v>
      </c>
      <c r="B6" s="2125"/>
      <c r="C6" s="2125"/>
      <c r="D6" s="2125"/>
      <c r="E6" s="2125"/>
      <c r="F6" s="2125"/>
      <c r="G6" s="2125"/>
      <c r="H6" s="2125"/>
      <c r="I6" s="2125"/>
      <c r="J6" s="2126"/>
      <c r="L6" s="102" t="s">
        <v>325</v>
      </c>
      <c r="M6" s="244" t="s">
        <v>970</v>
      </c>
    </row>
    <row r="7" spans="1:13" ht="11.25" customHeight="1">
      <c r="A7" s="2736"/>
      <c r="B7" s="2737"/>
      <c r="C7" s="2737"/>
      <c r="D7" s="2737"/>
      <c r="E7" s="2737"/>
      <c r="F7" s="2737"/>
      <c r="G7" s="2737"/>
      <c r="H7" s="2737"/>
      <c r="I7" s="2737"/>
      <c r="J7" s="2738"/>
      <c r="M7" s="321"/>
    </row>
    <row r="8" spans="1:20" s="124" customFormat="1" ht="24" customHeight="1">
      <c r="A8" s="2306" t="str">
        <f>IF(Langue=0,L8,M8)</f>
        <v>COÛTS</v>
      </c>
      <c r="B8" s="2311"/>
      <c r="C8" s="622"/>
      <c r="D8" s="2746" t="str">
        <f>IF(Langue=0,L9,M9)</f>
        <v>Préciser le secteur :</v>
      </c>
      <c r="E8" s="2732" t="str">
        <f>D8</f>
        <v>Préciser le secteur :</v>
      </c>
      <c r="F8" s="2732" t="str">
        <f>D8</f>
        <v>Préciser le secteur :</v>
      </c>
      <c r="G8" s="2732" t="str">
        <f>D8</f>
        <v>Préciser le secteur :</v>
      </c>
      <c r="H8" s="2732" t="str">
        <f>D8</f>
        <v>Préciser le secteur :</v>
      </c>
      <c r="I8" s="2732" t="str">
        <f>D8</f>
        <v>Préciser le secteur :</v>
      </c>
      <c r="J8" s="2734" t="s">
        <v>53</v>
      </c>
      <c r="L8" s="915" t="s">
        <v>681</v>
      </c>
      <c r="M8" s="143" t="s">
        <v>1459</v>
      </c>
      <c r="N8" s="915"/>
      <c r="P8" s="2731"/>
      <c r="Q8" s="2731"/>
      <c r="R8" s="2731"/>
      <c r="S8" s="2731"/>
      <c r="T8" s="2731"/>
    </row>
    <row r="9" spans="1:20" s="124" customFormat="1" ht="24" customHeight="1">
      <c r="A9" s="1896"/>
      <c r="B9" s="1897"/>
      <c r="C9" s="517"/>
      <c r="D9" s="2747"/>
      <c r="E9" s="2733"/>
      <c r="F9" s="2733"/>
      <c r="G9" s="2733"/>
      <c r="H9" s="2733"/>
      <c r="I9" s="2733"/>
      <c r="J9" s="2735"/>
      <c r="L9" s="915" t="s">
        <v>796</v>
      </c>
      <c r="M9" s="143" t="s">
        <v>2300</v>
      </c>
      <c r="N9" s="915"/>
      <c r="O9" s="915"/>
      <c r="P9" s="2731"/>
      <c r="Q9" s="2731"/>
      <c r="R9" s="2731"/>
      <c r="S9" s="2731"/>
      <c r="T9" s="2731"/>
    </row>
    <row r="10" spans="1:20" s="124" customFormat="1" ht="24" customHeight="1">
      <c r="A10" s="1896"/>
      <c r="B10" s="1897"/>
      <c r="C10" s="517"/>
      <c r="D10" s="518" t="s">
        <v>377</v>
      </c>
      <c r="E10" s="518" t="s">
        <v>376</v>
      </c>
      <c r="F10" s="518" t="s">
        <v>378</v>
      </c>
      <c r="G10" s="518" t="s">
        <v>379</v>
      </c>
      <c r="H10" s="518" t="s">
        <v>380</v>
      </c>
      <c r="I10" s="518" t="s">
        <v>381</v>
      </c>
      <c r="J10" s="518" t="s">
        <v>382</v>
      </c>
      <c r="L10" s="915"/>
      <c r="M10" s="143"/>
      <c r="N10" s="915"/>
      <c r="O10" s="915"/>
      <c r="P10" s="1053"/>
      <c r="Q10" s="1053"/>
      <c r="R10" s="1053"/>
      <c r="S10" s="1053"/>
      <c r="T10" s="1053"/>
    </row>
    <row r="11" spans="1:22" s="124" customFormat="1" ht="59.25" customHeight="1">
      <c r="A11" s="1896"/>
      <c r="B11" s="1897"/>
      <c r="C11" s="424" t="s">
        <v>196</v>
      </c>
      <c r="D11" s="1319"/>
      <c r="E11" s="1320"/>
      <c r="F11" s="1320"/>
      <c r="G11" s="1320"/>
      <c r="H11" s="1320"/>
      <c r="I11" s="1321"/>
      <c r="J11" s="968"/>
      <c r="L11" s="915"/>
      <c r="M11" s="143"/>
      <c r="N11" s="1022"/>
      <c r="O11" s="1022"/>
      <c r="P11" s="212"/>
      <c r="Q11" s="212"/>
      <c r="R11" s="212"/>
      <c r="S11" s="212"/>
      <c r="T11" s="212"/>
      <c r="U11" s="322"/>
      <c r="V11" s="322"/>
    </row>
    <row r="12" spans="1:20" s="124" customFormat="1" ht="15" customHeight="1">
      <c r="A12" s="2748"/>
      <c r="B12" s="2749"/>
      <c r="C12" s="201"/>
      <c r="D12" s="425"/>
      <c r="E12" s="518"/>
      <c r="F12" s="518"/>
      <c r="G12" s="518"/>
      <c r="H12" s="518"/>
      <c r="I12" s="518"/>
      <c r="J12" s="518"/>
      <c r="L12" s="915"/>
      <c r="M12" s="143"/>
      <c r="N12" s="915"/>
      <c r="O12" s="915"/>
      <c r="P12" s="123"/>
      <c r="Q12" s="123"/>
      <c r="R12" s="123"/>
      <c r="S12" s="123"/>
      <c r="T12" s="123"/>
    </row>
    <row r="13" spans="1:20" ht="15" customHeight="1">
      <c r="A13" s="2744" t="str">
        <f t="shared" si="0" ref="A13:A18">IF(Langue=0,L13,M13)</f>
        <v>Solde au début</v>
      </c>
      <c r="B13" s="2745"/>
      <c r="C13" s="426" t="s">
        <v>385</v>
      </c>
      <c r="D13" s="1322"/>
      <c r="E13" s="1315"/>
      <c r="F13" s="1315"/>
      <c r="G13" s="1315"/>
      <c r="H13" s="1315"/>
      <c r="I13" s="1315"/>
      <c r="J13" s="1269">
        <f t="shared" si="1" ref="J13:J18">SUM(D13:I13)</f>
        <v>0</v>
      </c>
      <c r="L13" s="915" t="s">
        <v>682</v>
      </c>
      <c r="M13" s="119" t="s">
        <v>2301</v>
      </c>
      <c r="P13" s="124"/>
      <c r="Q13" s="124"/>
      <c r="R13" s="124"/>
      <c r="S13" s="124"/>
      <c r="T13" s="124"/>
    </row>
    <row r="14" spans="1:13" ht="15" customHeight="1">
      <c r="A14" s="2744" t="str">
        <f t="shared" si="0"/>
        <v>Acquisitions d'entreprises</v>
      </c>
      <c r="B14" s="2745"/>
      <c r="C14" s="426" t="s">
        <v>194</v>
      </c>
      <c r="D14" s="1322"/>
      <c r="E14" s="1315"/>
      <c r="F14" s="1315"/>
      <c r="G14" s="1315"/>
      <c r="H14" s="1315"/>
      <c r="I14" s="1315"/>
      <c r="J14" s="1269">
        <f t="shared" si="1"/>
        <v>0</v>
      </c>
      <c r="L14" s="915" t="s">
        <v>683</v>
      </c>
      <c r="M14" s="119" t="s">
        <v>1462</v>
      </c>
    </row>
    <row r="15" spans="1:13" ht="15" customHeight="1">
      <c r="A15" s="2744" t="str">
        <f t="shared" si="0"/>
        <v>Dispositions /retraits</v>
      </c>
      <c r="B15" s="2745"/>
      <c r="C15" s="426" t="s">
        <v>195</v>
      </c>
      <c r="D15" s="1322"/>
      <c r="E15" s="1315"/>
      <c r="F15" s="1315"/>
      <c r="G15" s="1315"/>
      <c r="H15" s="1315"/>
      <c r="I15" s="1315"/>
      <c r="J15" s="1269">
        <f t="shared" si="1"/>
        <v>0</v>
      </c>
      <c r="L15" s="915" t="s">
        <v>684</v>
      </c>
      <c r="M15" s="119" t="s">
        <v>2302</v>
      </c>
    </row>
    <row r="16" spans="1:13" ht="15" customHeight="1">
      <c r="A16" s="2744" t="str">
        <f t="shared" si="0"/>
        <v>Perte de valeur</v>
      </c>
      <c r="B16" s="2745"/>
      <c r="C16" s="426" t="s">
        <v>200</v>
      </c>
      <c r="D16" s="1322"/>
      <c r="E16" s="1315"/>
      <c r="F16" s="1315"/>
      <c r="G16" s="1315"/>
      <c r="H16" s="1315"/>
      <c r="I16" s="1315"/>
      <c r="J16" s="1269">
        <f t="shared" si="1"/>
        <v>0</v>
      </c>
      <c r="L16" s="915" t="s">
        <v>685</v>
      </c>
      <c r="M16" s="119" t="s">
        <v>1731</v>
      </c>
    </row>
    <row r="17" spans="1:13" ht="15" customHeight="1">
      <c r="A17" s="2744" t="str">
        <f t="shared" si="0"/>
        <v>Autres</v>
      </c>
      <c r="B17" s="2745"/>
      <c r="C17" s="426" t="s">
        <v>347</v>
      </c>
      <c r="D17" s="1322"/>
      <c r="E17" s="1315"/>
      <c r="F17" s="1315"/>
      <c r="G17" s="1315"/>
      <c r="H17" s="1315"/>
      <c r="I17" s="1315"/>
      <c r="J17" s="1269">
        <f t="shared" si="1"/>
        <v>0</v>
      </c>
      <c r="L17" s="915" t="s">
        <v>41</v>
      </c>
      <c r="M17" s="119" t="s">
        <v>1152</v>
      </c>
    </row>
    <row r="18" spans="1:13" ht="22.5" customHeight="1">
      <c r="A18" s="2741" t="str">
        <f t="shared" si="0"/>
        <v>SOLDE À LA FIN</v>
      </c>
      <c r="B18" s="2742"/>
      <c r="C18" s="427" t="s">
        <v>386</v>
      </c>
      <c r="D18" s="1323">
        <f t="shared" si="2" ref="D18:I18">SUM(D13,D14,D17-SUM(D15:D16))</f>
        <v>0</v>
      </c>
      <c r="E18" s="1317">
        <f t="shared" si="2"/>
        <v>0</v>
      </c>
      <c r="F18" s="1317">
        <f t="shared" si="2"/>
        <v>0</v>
      </c>
      <c r="G18" s="1317">
        <f t="shared" si="2"/>
        <v>0</v>
      </c>
      <c r="H18" s="1317">
        <f t="shared" si="2"/>
        <v>0</v>
      </c>
      <c r="I18" s="1317">
        <f t="shared" si="2"/>
        <v>0</v>
      </c>
      <c r="J18" s="1569">
        <f t="shared" si="1"/>
        <v>0</v>
      </c>
      <c r="L18" s="915" t="s">
        <v>692</v>
      </c>
      <c r="M18" s="152" t="s">
        <v>1461</v>
      </c>
    </row>
    <row r="19" spans="1:13" ht="15.75">
      <c r="A19" s="428"/>
      <c r="B19" s="45"/>
      <c r="C19" s="46"/>
      <c r="D19" s="47"/>
      <c r="E19" s="47"/>
      <c r="F19" s="47"/>
      <c r="G19" s="47"/>
      <c r="H19" s="47"/>
      <c r="I19" s="47"/>
      <c r="J19" s="429"/>
      <c r="L19" s="915"/>
      <c r="M19" s="915"/>
    </row>
    <row r="20" spans="1:13" ht="15.75">
      <c r="A20" s="956"/>
      <c r="B20" s="957"/>
      <c r="C20" s="957"/>
      <c r="D20" s="957"/>
      <c r="E20" s="957"/>
      <c r="F20" s="957"/>
      <c r="G20" s="957"/>
      <c r="H20" s="957"/>
      <c r="I20" s="957"/>
      <c r="J20" s="958"/>
      <c r="L20" s="915"/>
      <c r="M20" s="915"/>
    </row>
    <row r="21" spans="1:13" ht="15.75">
      <c r="A21" s="323"/>
      <c r="J21" s="430"/>
      <c r="L21" s="915"/>
      <c r="M21" s="915"/>
    </row>
    <row r="22" spans="1:10" ht="15.75">
      <c r="A22" s="323"/>
      <c r="J22" s="430"/>
    </row>
    <row r="23" spans="1:10" ht="15.75">
      <c r="A23" s="323"/>
      <c r="J23" s="430"/>
    </row>
    <row r="24" spans="1:10" ht="15.75">
      <c r="A24" s="323"/>
      <c r="J24" s="430"/>
    </row>
    <row r="25" spans="1:10" ht="15.75">
      <c r="A25" s="323"/>
      <c r="J25" s="430"/>
    </row>
    <row r="26" spans="1:10" ht="15.75">
      <c r="A26" s="323"/>
      <c r="J26" s="430"/>
    </row>
    <row r="27" spans="1:10" ht="15.75">
      <c r="A27" s="323"/>
      <c r="J27" s="430"/>
    </row>
    <row r="28" spans="1:10" ht="15.75">
      <c r="A28" s="323"/>
      <c r="J28" s="430"/>
    </row>
    <row r="29" spans="1:10" ht="15.75">
      <c r="A29" s="323"/>
      <c r="J29" s="430"/>
    </row>
    <row r="30" spans="1:10" ht="15.75">
      <c r="A30" s="323"/>
      <c r="J30" s="430"/>
    </row>
    <row r="31" spans="1:10" ht="15.75">
      <c r="A31" s="323"/>
      <c r="J31" s="430"/>
    </row>
    <row r="32" spans="1:10" ht="15.75">
      <c r="A32" s="323"/>
      <c r="J32" s="430"/>
    </row>
    <row r="33" spans="1:10" ht="15.75">
      <c r="A33" s="323"/>
      <c r="J33" s="430"/>
    </row>
    <row r="34" spans="1:10" ht="15.75">
      <c r="A34" s="323"/>
      <c r="J34" s="430"/>
    </row>
    <row r="35" spans="1:10" ht="15.75">
      <c r="A35" s="323"/>
      <c r="J35" s="430"/>
    </row>
    <row r="36" spans="1:10" ht="15.75">
      <c r="A36" s="323"/>
      <c r="J36" s="430"/>
    </row>
    <row r="37" spans="1:10" ht="15.75">
      <c r="A37" s="323"/>
      <c r="J37" s="430"/>
    </row>
    <row r="38" spans="1:10" ht="15.75">
      <c r="A38" s="323"/>
      <c r="J38" s="430"/>
    </row>
    <row r="39" spans="1:10" ht="15.75">
      <c r="A39" s="323"/>
      <c r="J39" s="430"/>
    </row>
    <row r="40" spans="1:10" ht="15.75">
      <c r="A40" s="323"/>
      <c r="J40" s="430"/>
    </row>
    <row r="41" spans="1:10" ht="15.75">
      <c r="A41" s="323"/>
      <c r="J41" s="430"/>
    </row>
    <row r="42" spans="1:10" ht="15.75">
      <c r="A42" s="323"/>
      <c r="J42" s="430"/>
    </row>
    <row r="43" spans="1:10" ht="15.75">
      <c r="A43" s="323"/>
      <c r="J43" s="430"/>
    </row>
    <row r="44" spans="1:10" ht="15.75">
      <c r="A44" s="2743">
        <f>+'1630'!A61:K61+1</f>
        <v>54</v>
      </c>
      <c r="B44" s="1840"/>
      <c r="C44" s="1840"/>
      <c r="D44" s="1840"/>
      <c r="E44" s="1840"/>
      <c r="F44" s="1840"/>
      <c r="G44" s="1840"/>
      <c r="H44" s="1840"/>
      <c r="I44" s="1840"/>
      <c r="J44" s="1841"/>
    </row>
  </sheetData>
  <sheetProtection algorithmName="SHA-512" hashValue="AywvPor5THyDDldgA5iwVv2kFkUpj/WmkD/w+4zKnlNNW/Gf8zvEP/x48MwqpvDpuQxs4XlH7TWyaoXy8LxJcQ==" saltValue="D7NuNcS21iwDZD7ouJ3U/Q==" spinCount="100000" sheet="1" objects="1" scenarios="1"/>
  <mergeCells count="27">
    <mergeCell ref="A18:B18"/>
    <mergeCell ref="A44:J44"/>
    <mergeCell ref="I8:I9"/>
    <mergeCell ref="A13:B13"/>
    <mergeCell ref="A14:B14"/>
    <mergeCell ref="H8:H9"/>
    <mergeCell ref="G8:G9"/>
    <mergeCell ref="D8:D9"/>
    <mergeCell ref="E8:E9"/>
    <mergeCell ref="A15:B15"/>
    <mergeCell ref="A17:B17"/>
    <mergeCell ref="A16:B16"/>
    <mergeCell ref="A8:B12"/>
    <mergeCell ref="R8:R9"/>
    <mergeCell ref="S8:S9"/>
    <mergeCell ref="T8:T9"/>
    <mergeCell ref="A1:H1"/>
    <mergeCell ref="F8:F9"/>
    <mergeCell ref="P8:P9"/>
    <mergeCell ref="Q8:Q9"/>
    <mergeCell ref="J8:J9"/>
    <mergeCell ref="A2:J2"/>
    <mergeCell ref="A5:J5"/>
    <mergeCell ref="A7:J7"/>
    <mergeCell ref="A3:J3"/>
    <mergeCell ref="A4:J4"/>
    <mergeCell ref="A6:J6"/>
  </mergeCells>
  <conditionalFormatting sqref="A3:F3">
    <cfRule type="expression" priority="4" dxfId="132">
      <formula>'\_D_Adj_Norm_Pru_Prat_Comm\_Normes\FORMULAIRES\COOPERATIVES\ÉTATS FINANCIERS\2016_T1\Documents finaux\[FORM_EA_COOP_V2.xlsx]Feuil1'!#REF!=0</formula>
    </cfRule>
  </conditionalFormatting>
  <conditionalFormatting sqref="A2">
    <cfRule type="expression" priority="2" dxfId="132">
      <formula>'\_D_Adj_Norm_Pru_Prat_Comm\_Normes\FORMULAIRES\COOPERATIVES\ÉTATS FINANCIERS\2016_T1\Documents finaux\[FORM_EA_COOP_V2.xlsx]Feuil1'!#REF!=0</formula>
    </cfRule>
  </conditionalFormatting>
  <conditionalFormatting sqref="A5:F5">
    <cfRule type="expression" priority="1" dxfId="132">
      <formula>'\_D_Adj_Norm_Pru_Prat_Comm\_Normes\FORMULAIRES\COOPERATIVES\ÉTATS FINANCIERS\2016_T1\Documents finaux\[FORM_EA_COOP_V2.xlsx]Feuil1'!#REF!=0</formula>
    </cfRule>
  </conditionalFormatting>
  <hyperlinks>
    <hyperlink ref="J18" location="_P100163501" tooltip="Bilan - Ligne 1635 \ Balance Sheet - Line 1635" display="_100_1635_01"/>
  </hyperlinks>
  <printOptions horizontalCentered="1"/>
  <pageMargins left="0.393700787401575" right="0.393700787401575" top="1.11055118110236" bottom="0.590551181102362" header="0.31496062992126" footer="0"/>
  <pageSetup orientation="portrait" scale="72" r:id="rId2"/>
  <drawing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Feuil73">
    <tabColor theme="6" tint="0.399980008602142"/>
  </sheetPr>
  <dimension ref="A1:O35"/>
  <sheetViews>
    <sheetView zoomScale="90" zoomScaleNormal="90" workbookViewId="0" topLeftCell="A1">
      <selection pane="topLeft" activeCell="E27" sqref="E27"/>
    </sheetView>
  </sheetViews>
  <sheetFormatPr defaultColWidth="0" defaultRowHeight="15.75" outlineLevelCol="1"/>
  <cols>
    <col min="1" max="1" width="16.7142857142857" style="48" customWidth="1"/>
    <col min="2" max="2" width="11.2857142857143" style="48" customWidth="1"/>
    <col min="3" max="3" width="5.28571428571429" style="48" customWidth="1"/>
    <col min="4" max="4" width="12.4285714285714" style="48" customWidth="1"/>
    <col min="5" max="6" width="14.7142857142857" style="48" customWidth="1"/>
    <col min="7" max="7" width="12.5714285714286" style="48" customWidth="1"/>
    <col min="8" max="11" width="13.4285714285714" style="48" customWidth="1"/>
    <col min="12" max="12" width="19.2857142857143" style="48" customWidth="1"/>
    <col min="13" max="13" width="1.42857142857143" style="48" customWidth="1"/>
    <col min="14" max="14" width="31.5714285714286" style="915" hidden="1" customWidth="1" outlineLevel="1"/>
    <col min="15" max="15" width="29.5714285714286" style="915" hidden="1" customWidth="1" outlineLevel="1"/>
    <col min="16" max="16" width="11.4285714285714" style="48" hidden="1" customWidth="1" collapsed="1"/>
    <col min="17" max="85" width="11.4285714285714" style="48" hidden="1" customWidth="1"/>
    <col min="86" max="16384" width="0.571428571428571" style="48" hidden="1"/>
  </cols>
  <sheetData>
    <row r="1" spans="1:12" ht="24" customHeight="1">
      <c r="A1" s="2660" t="str">
        <f>Identification!A14</f>
        <v>SOCIÉTÉ À CHARTE QUÉBÉCOISE</v>
      </c>
      <c r="B1" s="2661"/>
      <c r="C1" s="2661"/>
      <c r="D1" s="2661"/>
      <c r="E1" s="2661"/>
      <c r="F1" s="2661"/>
      <c r="G1" s="2661"/>
      <c r="H1" s="2661"/>
      <c r="I1" s="2661"/>
      <c r="J1" s="2661"/>
      <c r="K1" s="937"/>
      <c r="L1" s="218" t="str">
        <f>Identification!A15</f>
        <v>ÉTAT ANNUEL</v>
      </c>
    </row>
    <row r="2" spans="1:12" ht="15.75">
      <c r="A2" s="2751" t="str">
        <f>IF(Langue=0,"ANNEXE "&amp;'T des M - T of C'!A54,"SCHEDULE "&amp;'T des M - T of C'!A54)</f>
        <v>ANNEXE 1640</v>
      </c>
      <c r="B2" s="2752"/>
      <c r="C2" s="2752"/>
      <c r="D2" s="2752"/>
      <c r="E2" s="2752"/>
      <c r="F2" s="2752"/>
      <c r="G2" s="2752"/>
      <c r="H2" s="2752"/>
      <c r="I2" s="2752"/>
      <c r="J2" s="2752"/>
      <c r="K2" s="2752"/>
      <c r="L2" s="2753"/>
    </row>
    <row r="3" spans="1:15" s="324" customFormat="1" ht="22.5" customHeight="1">
      <c r="A3" s="1901">
        <f>'300'!A3:G3</f>
        <v>0</v>
      </c>
      <c r="B3" s="1902"/>
      <c r="C3" s="1902"/>
      <c r="D3" s="1902"/>
      <c r="E3" s="1902"/>
      <c r="F3" s="1902"/>
      <c r="G3" s="1902"/>
      <c r="H3" s="1902"/>
      <c r="I3" s="1902"/>
      <c r="J3" s="1902"/>
      <c r="K3" s="1902"/>
      <c r="L3" s="1903"/>
      <c r="N3" s="915"/>
      <c r="O3" s="915"/>
    </row>
    <row r="4" spans="1:15" s="324" customFormat="1" ht="22.5" customHeight="1">
      <c r="A4" s="1764" t="str">
        <f>UPPER('T des M - T of C'!B54)</f>
        <v>IMMOBILISATIONS INCORPORELLES</v>
      </c>
      <c r="B4" s="1765"/>
      <c r="C4" s="1765"/>
      <c r="D4" s="1765"/>
      <c r="E4" s="1765"/>
      <c r="F4" s="1765"/>
      <c r="G4" s="1765"/>
      <c r="H4" s="1765"/>
      <c r="I4" s="1765"/>
      <c r="J4" s="1765"/>
      <c r="K4" s="1765"/>
      <c r="L4" s="1766"/>
      <c r="N4" s="915"/>
      <c r="O4" s="915"/>
    </row>
    <row r="5" spans="1:15" s="324" customFormat="1" ht="22.5" customHeight="1">
      <c r="A5" s="1907" t="str">
        <f>IF(Langue=0,"au "&amp;Identification!J19,"As at "&amp;Identification!J19)</f>
        <v>au </v>
      </c>
      <c r="B5" s="1908"/>
      <c r="C5" s="1908"/>
      <c r="D5" s="1908"/>
      <c r="E5" s="1908"/>
      <c r="F5" s="1908"/>
      <c r="G5" s="1908"/>
      <c r="H5" s="1908"/>
      <c r="I5" s="1908"/>
      <c r="J5" s="1908"/>
      <c r="K5" s="1908"/>
      <c r="L5" s="1909"/>
      <c r="N5" s="915"/>
      <c r="O5" s="915"/>
    </row>
    <row r="6" spans="1:15" s="124" customFormat="1" ht="15.75">
      <c r="A6" s="2754" t="str">
        <f>IF(Langue=0,N6,O6)</f>
        <v>(000$)</v>
      </c>
      <c r="B6" s="2755"/>
      <c r="C6" s="2755"/>
      <c r="D6" s="2755"/>
      <c r="E6" s="2755"/>
      <c r="F6" s="2755"/>
      <c r="G6" s="2755"/>
      <c r="H6" s="2755"/>
      <c r="I6" s="2755"/>
      <c r="J6" s="2755"/>
      <c r="K6" s="2755"/>
      <c r="L6" s="2756"/>
      <c r="N6" s="915" t="s">
        <v>325</v>
      </c>
      <c r="O6" s="143" t="s">
        <v>970</v>
      </c>
    </row>
    <row r="7" spans="1:15" ht="11.25" customHeight="1">
      <c r="A7" s="2127"/>
      <c r="B7" s="2128"/>
      <c r="C7" s="2128"/>
      <c r="D7" s="2128"/>
      <c r="E7" s="2128"/>
      <c r="F7" s="2128"/>
      <c r="G7" s="2128"/>
      <c r="H7" s="2128"/>
      <c r="I7" s="2128"/>
      <c r="J7" s="2128"/>
      <c r="K7" s="2128"/>
      <c r="L7" s="2129"/>
      <c r="O7" s="143"/>
    </row>
    <row r="8" spans="1:15" s="124" customFormat="1" ht="24.75" customHeight="1">
      <c r="A8" s="2306" t="str">
        <f>IF(Langue=0,N8,O8)</f>
        <v>COÛT</v>
      </c>
      <c r="B8" s="2311"/>
      <c r="C8" s="613"/>
      <c r="D8" s="2760" t="str">
        <f>IF(Langue=0,N11,O11)</f>
        <v>Logiciels acquis</v>
      </c>
      <c r="E8" s="2760" t="str">
        <f>IF(Langue=0,N12,O12)</f>
        <v>Logiciels développés en interne</v>
      </c>
      <c r="F8" s="2760" t="str">
        <f>IF(Langue=0,N13,O13)</f>
        <v>Relations clients</v>
      </c>
      <c r="G8" s="2760" t="str">
        <f>IF(Langue=0,N14,O14)</f>
        <v>Marques de commerce et licences</v>
      </c>
      <c r="H8" s="2759" t="str">
        <f>IF(Langue=0,N15,O15)</f>
        <v>Autre secteur (préciser) :</v>
      </c>
      <c r="I8" s="2759" t="str">
        <f>H8</f>
        <v>Autre secteur (préciser) :</v>
      </c>
      <c r="J8" s="2759" t="str">
        <f>I8</f>
        <v>Autre secteur (préciser) :</v>
      </c>
      <c r="K8" s="2759" t="str">
        <f>J8</f>
        <v>Autre secteur (préciser) :</v>
      </c>
      <c r="L8" s="2760" t="s">
        <v>53</v>
      </c>
      <c r="N8" s="936" t="s">
        <v>686</v>
      </c>
      <c r="O8" s="160" t="s">
        <v>1459</v>
      </c>
    </row>
    <row r="9" spans="1:12" s="124" customFormat="1" ht="24.75" customHeight="1">
      <c r="A9" s="1896"/>
      <c r="B9" s="1897"/>
      <c r="C9" s="519"/>
      <c r="D9" s="2760"/>
      <c r="E9" s="2760"/>
      <c r="F9" s="2760"/>
      <c r="G9" s="2760"/>
      <c r="H9" s="2758"/>
      <c r="I9" s="2758"/>
      <c r="J9" s="2758"/>
      <c r="K9" s="2758"/>
      <c r="L9" s="2760"/>
    </row>
    <row r="10" spans="1:12" s="124" customFormat="1" ht="9.75" customHeight="1">
      <c r="A10" s="1896"/>
      <c r="B10" s="1897"/>
      <c r="C10" s="519"/>
      <c r="D10" s="2220"/>
      <c r="E10" s="2220"/>
      <c r="F10" s="2220"/>
      <c r="G10" s="2220"/>
      <c r="H10" s="520" t="s">
        <v>380</v>
      </c>
      <c r="I10" s="520" t="s">
        <v>381</v>
      </c>
      <c r="J10" s="520" t="s">
        <v>382</v>
      </c>
      <c r="K10" s="520" t="s">
        <v>383</v>
      </c>
      <c r="L10" s="2220"/>
    </row>
    <row r="11" spans="1:15" s="124" customFormat="1" ht="38.25" customHeight="1">
      <c r="A11" s="1896"/>
      <c r="B11" s="1897"/>
      <c r="C11" s="521" t="s">
        <v>196</v>
      </c>
      <c r="D11" s="2220"/>
      <c r="E11" s="2220"/>
      <c r="F11" s="2220"/>
      <c r="G11" s="2768"/>
      <c r="H11" s="1319"/>
      <c r="I11" s="1319"/>
      <c r="J11" s="1319"/>
      <c r="K11" s="1325"/>
      <c r="L11" s="2761"/>
      <c r="N11" s="914" t="s">
        <v>687</v>
      </c>
      <c r="O11" s="384" t="s">
        <v>1732</v>
      </c>
    </row>
    <row r="12" spans="1:15" s="124" customFormat="1" ht="15" customHeight="1">
      <c r="A12" s="2748"/>
      <c r="B12" s="2749"/>
      <c r="C12" s="202"/>
      <c r="D12" s="518" t="s">
        <v>377</v>
      </c>
      <c r="E12" s="518" t="s">
        <v>376</v>
      </c>
      <c r="F12" s="518" t="s">
        <v>378</v>
      </c>
      <c r="G12" s="518" t="s">
        <v>379</v>
      </c>
      <c r="H12" s="518" t="s">
        <v>380</v>
      </c>
      <c r="I12" s="518" t="s">
        <v>381</v>
      </c>
      <c r="J12" s="518" t="s">
        <v>382</v>
      </c>
      <c r="K12" s="518" t="s">
        <v>383</v>
      </c>
      <c r="L12" s="518" t="s">
        <v>384</v>
      </c>
      <c r="N12" s="914" t="s">
        <v>688</v>
      </c>
      <c r="O12" s="384" t="s">
        <v>2363</v>
      </c>
    </row>
    <row r="13" spans="1:15" ht="15" customHeight="1">
      <c r="A13" s="2750" t="str">
        <f t="shared" si="0" ref="A13:A19">IF(Langue=0,N16,O16)</f>
        <v>Solde au début</v>
      </c>
      <c r="B13" s="2750"/>
      <c r="C13" s="427" t="s">
        <v>385</v>
      </c>
      <c r="D13" s="1326"/>
      <c r="E13" s="1315"/>
      <c r="F13" s="1315"/>
      <c r="G13" s="1315"/>
      <c r="H13" s="1315"/>
      <c r="I13" s="1315"/>
      <c r="J13" s="1315"/>
      <c r="K13" s="1315"/>
      <c r="L13" s="1269">
        <f>SUM(D13:K13)</f>
        <v>0</v>
      </c>
      <c r="N13" s="914" t="s">
        <v>689</v>
      </c>
      <c r="O13" s="384" t="s">
        <v>2364</v>
      </c>
    </row>
    <row r="14" spans="1:15" ht="15" customHeight="1">
      <c r="A14" s="2750" t="str">
        <f t="shared" si="0"/>
        <v>Acquisitions</v>
      </c>
      <c r="B14" s="2750"/>
      <c r="C14" s="427" t="s">
        <v>194</v>
      </c>
      <c r="D14" s="1326"/>
      <c r="E14" s="1315"/>
      <c r="F14" s="1315"/>
      <c r="G14" s="1315"/>
      <c r="H14" s="1315"/>
      <c r="I14" s="1315"/>
      <c r="J14" s="1315"/>
      <c r="K14" s="1315"/>
      <c r="L14" s="1269">
        <f>SUM(D14:K14)</f>
        <v>0</v>
      </c>
      <c r="N14" s="914" t="s">
        <v>690</v>
      </c>
      <c r="O14" s="384" t="s">
        <v>2365</v>
      </c>
    </row>
    <row r="15" spans="1:15" ht="15" customHeight="1">
      <c r="A15" s="2750" t="str">
        <f t="shared" si="0"/>
        <v>Acquisitions d'entreprises</v>
      </c>
      <c r="B15" s="2750"/>
      <c r="C15" s="427" t="s">
        <v>195</v>
      </c>
      <c r="D15" s="1326"/>
      <c r="E15" s="1315"/>
      <c r="F15" s="1315"/>
      <c r="G15" s="1315"/>
      <c r="H15" s="1315"/>
      <c r="I15" s="1315"/>
      <c r="J15" s="1315"/>
      <c r="K15" s="1315"/>
      <c r="L15" s="1269">
        <f>SUM(D15:K15)</f>
        <v>0</v>
      </c>
      <c r="N15" s="1005" t="s">
        <v>705</v>
      </c>
      <c r="O15" s="625" t="s">
        <v>2300</v>
      </c>
    </row>
    <row r="16" spans="1:15" ht="15" customHeight="1">
      <c r="A16" s="2750" t="str">
        <f t="shared" si="0"/>
        <v>Dispositions /retraits</v>
      </c>
      <c r="B16" s="2750"/>
      <c r="C16" s="427" t="s">
        <v>200</v>
      </c>
      <c r="D16" s="1326"/>
      <c r="E16" s="1315"/>
      <c r="F16" s="1315"/>
      <c r="G16" s="1315"/>
      <c r="H16" s="1315"/>
      <c r="I16" s="1315"/>
      <c r="J16" s="1315"/>
      <c r="K16" s="1315"/>
      <c r="L16" s="1269">
        <f>SUM(D16:K16)</f>
        <v>0</v>
      </c>
      <c r="N16" s="915" t="s">
        <v>682</v>
      </c>
      <c r="O16" s="143" t="s">
        <v>2301</v>
      </c>
    </row>
    <row r="17" spans="1:15" ht="15" customHeight="1">
      <c r="A17" s="2750" t="str">
        <f t="shared" si="0"/>
        <v>Autres</v>
      </c>
      <c r="B17" s="2750"/>
      <c r="C17" s="427" t="s">
        <v>347</v>
      </c>
      <c r="D17" s="1326"/>
      <c r="E17" s="1315"/>
      <c r="F17" s="1315"/>
      <c r="G17" s="1315"/>
      <c r="H17" s="1315"/>
      <c r="I17" s="1315"/>
      <c r="J17" s="1315"/>
      <c r="K17" s="1315"/>
      <c r="L17" s="1269">
        <f>SUM(D17:K17)</f>
        <v>0</v>
      </c>
      <c r="N17" s="915" t="s">
        <v>655</v>
      </c>
      <c r="O17" s="143" t="s">
        <v>655</v>
      </c>
    </row>
    <row r="18" spans="1:15" ht="22.5" customHeight="1">
      <c r="A18" s="2741" t="str">
        <f t="shared" si="0"/>
        <v>SOLDE À LA FIN</v>
      </c>
      <c r="B18" s="2742"/>
      <c r="C18" s="427" t="s">
        <v>386</v>
      </c>
      <c r="D18" s="1266">
        <f>SUM(D17,D15,D14,D13)-D16</f>
        <v>0</v>
      </c>
      <c r="E18" s="1266">
        <f t="shared" si="1" ref="E18:L18">SUM(E17,E15,E14,E13)-E16</f>
        <v>0</v>
      </c>
      <c r="F18" s="1266">
        <f t="shared" si="1"/>
        <v>0</v>
      </c>
      <c r="G18" s="1266">
        <f t="shared" si="1"/>
        <v>0</v>
      </c>
      <c r="H18" s="1266">
        <f t="shared" si="1"/>
        <v>0</v>
      </c>
      <c r="I18" s="1266">
        <f t="shared" si="1"/>
        <v>0</v>
      </c>
      <c r="J18" s="1266">
        <f t="shared" si="1"/>
        <v>0</v>
      </c>
      <c r="K18" s="1266">
        <f t="shared" si="1"/>
        <v>0</v>
      </c>
      <c r="L18" s="1267">
        <f t="shared" si="1"/>
        <v>0</v>
      </c>
      <c r="N18" s="915" t="s">
        <v>683</v>
      </c>
      <c r="O18" s="143" t="s">
        <v>1462</v>
      </c>
    </row>
    <row r="19" spans="1:15" ht="24" customHeight="1">
      <c r="A19" s="2306" t="str">
        <f t="shared" si="0"/>
        <v>AMORTISSEMENT CUMULÉ</v>
      </c>
      <c r="B19" s="2311"/>
      <c r="C19" s="613"/>
      <c r="D19" s="2757" t="str">
        <f t="shared" si="2" ref="D19:K19">D8</f>
        <v>Logiciels acquis</v>
      </c>
      <c r="E19" s="2757" t="str">
        <f t="shared" si="2"/>
        <v>Logiciels développés en interne</v>
      </c>
      <c r="F19" s="2757" t="str">
        <f t="shared" si="2"/>
        <v>Relations clients</v>
      </c>
      <c r="G19" s="2757" t="str">
        <f t="shared" si="2"/>
        <v>Marques de commerce et licences</v>
      </c>
      <c r="H19" s="2757" t="str">
        <f t="shared" si="2"/>
        <v>Autre secteur (préciser) :</v>
      </c>
      <c r="I19" s="2757" t="str">
        <f t="shared" si="2"/>
        <v>Autre secteur (préciser) :</v>
      </c>
      <c r="J19" s="2757" t="str">
        <f t="shared" si="2"/>
        <v>Autre secteur (préciser) :</v>
      </c>
      <c r="K19" s="2757" t="str">
        <f t="shared" si="2"/>
        <v>Autre secteur (préciser) :</v>
      </c>
      <c r="L19" s="2263" t="s">
        <v>53</v>
      </c>
      <c r="N19" s="915" t="s">
        <v>684</v>
      </c>
      <c r="O19" s="119" t="s">
        <v>2302</v>
      </c>
    </row>
    <row r="20" spans="1:15" ht="24" customHeight="1">
      <c r="A20" s="1896"/>
      <c r="B20" s="1897"/>
      <c r="C20" s="519"/>
      <c r="D20" s="2759"/>
      <c r="E20" s="2759"/>
      <c r="F20" s="2759"/>
      <c r="G20" s="2759"/>
      <c r="H20" s="2758"/>
      <c r="I20" s="2758"/>
      <c r="J20" s="2758"/>
      <c r="K20" s="2758"/>
      <c r="L20" s="2760"/>
      <c r="N20" s="915" t="s">
        <v>41</v>
      </c>
      <c r="O20" s="143" t="s">
        <v>1152</v>
      </c>
    </row>
    <row r="21" spans="1:15" ht="10.5" customHeight="1">
      <c r="A21" s="1896"/>
      <c r="B21" s="1897"/>
      <c r="C21" s="519"/>
      <c r="D21" s="2759"/>
      <c r="E21" s="2759"/>
      <c r="F21" s="2759"/>
      <c r="G21" s="2759"/>
      <c r="H21" s="520" t="s">
        <v>171</v>
      </c>
      <c r="I21" s="520" t="s">
        <v>172</v>
      </c>
      <c r="J21" s="520" t="s">
        <v>206</v>
      </c>
      <c r="K21" s="520" t="s">
        <v>207</v>
      </c>
      <c r="L21" s="2760"/>
      <c r="N21" s="915" t="s">
        <v>692</v>
      </c>
      <c r="O21" s="143" t="s">
        <v>1461</v>
      </c>
    </row>
    <row r="22" spans="1:15" ht="48" customHeight="1">
      <c r="A22" s="1896"/>
      <c r="B22" s="1897"/>
      <c r="C22" s="519">
        <v>100</v>
      </c>
      <c r="D22" s="2758"/>
      <c r="E22" s="2758"/>
      <c r="F22" s="2758"/>
      <c r="G22" s="2763"/>
      <c r="H22" s="1319"/>
      <c r="I22" s="1319"/>
      <c r="J22" s="1319"/>
      <c r="K22" s="1325"/>
      <c r="L22" s="2761"/>
      <c r="N22" s="915" t="s">
        <v>691</v>
      </c>
      <c r="O22" s="143" t="s">
        <v>1463</v>
      </c>
    </row>
    <row r="23" spans="1:15" ht="15.75">
      <c r="A23" s="2748"/>
      <c r="B23" s="2749"/>
      <c r="C23" s="202"/>
      <c r="D23" s="518" t="s">
        <v>164</v>
      </c>
      <c r="E23" s="518" t="s">
        <v>145</v>
      </c>
      <c r="F23" s="518" t="s">
        <v>149</v>
      </c>
      <c r="G23" s="518" t="s">
        <v>150</v>
      </c>
      <c r="H23" s="518" t="s">
        <v>171</v>
      </c>
      <c r="I23" s="518" t="s">
        <v>172</v>
      </c>
      <c r="J23" s="518" t="s">
        <v>206</v>
      </c>
      <c r="K23" s="518" t="s">
        <v>207</v>
      </c>
      <c r="L23" s="518" t="s">
        <v>208</v>
      </c>
      <c r="O23" s="143"/>
    </row>
    <row r="24" spans="1:15" ht="15" customHeight="1">
      <c r="A24" s="2762" t="str">
        <f>A13</f>
        <v>Solde au début</v>
      </c>
      <c r="B24" s="2762"/>
      <c r="C24" s="427" t="s">
        <v>390</v>
      </c>
      <c r="D24" s="1326"/>
      <c r="E24" s="1315"/>
      <c r="F24" s="1315"/>
      <c r="G24" s="1315"/>
      <c r="H24" s="1315"/>
      <c r="I24" s="1315"/>
      <c r="J24" s="1315"/>
      <c r="K24" s="1315"/>
      <c r="L24" s="1269">
        <f>SUM(D24:K24)</f>
        <v>0</v>
      </c>
      <c r="O24" s="143"/>
    </row>
    <row r="25" spans="1:15" ht="15" customHeight="1">
      <c r="A25" s="2762" t="str">
        <f>IF(Langue=0,N25,O25)</f>
        <v>Amortissement</v>
      </c>
      <c r="B25" s="2762"/>
      <c r="C25" s="427" t="s">
        <v>606</v>
      </c>
      <c r="D25" s="1326"/>
      <c r="E25" s="1315"/>
      <c r="F25" s="1315"/>
      <c r="G25" s="1315"/>
      <c r="H25" s="1315"/>
      <c r="I25" s="1315"/>
      <c r="J25" s="1315"/>
      <c r="K25" s="1315"/>
      <c r="L25" s="1269">
        <f>SUM(D25:K25)</f>
        <v>0</v>
      </c>
      <c r="N25" s="915" t="s">
        <v>657</v>
      </c>
      <c r="O25" s="143" t="s">
        <v>1464</v>
      </c>
    </row>
    <row r="26" spans="1:15" ht="15" customHeight="1">
      <c r="A26" s="2764" t="str">
        <f>A16</f>
        <v>Dispositions /retraits</v>
      </c>
      <c r="B26" s="2764"/>
      <c r="C26" s="427" t="s">
        <v>607</v>
      </c>
      <c r="D26" s="1326"/>
      <c r="E26" s="1315"/>
      <c r="F26" s="1315"/>
      <c r="G26" s="1315"/>
      <c r="H26" s="1315"/>
      <c r="I26" s="1315"/>
      <c r="J26" s="1315"/>
      <c r="K26" s="1315"/>
      <c r="L26" s="1269">
        <f>SUM(D26:K26)</f>
        <v>0</v>
      </c>
      <c r="O26" s="143"/>
    </row>
    <row r="27" spans="1:15" ht="15" customHeight="1">
      <c r="A27" s="2765" t="str">
        <f>A17</f>
        <v>Autres</v>
      </c>
      <c r="B27" s="2765"/>
      <c r="C27" s="427" t="s">
        <v>608</v>
      </c>
      <c r="D27" s="1326"/>
      <c r="E27" s="1315"/>
      <c r="F27" s="1315"/>
      <c r="G27" s="1315"/>
      <c r="H27" s="1315"/>
      <c r="I27" s="1315"/>
      <c r="J27" s="1315"/>
      <c r="K27" s="1315"/>
      <c r="L27" s="1269">
        <f>SUM(D27:K27)</f>
        <v>0</v>
      </c>
      <c r="O27" s="143"/>
    </row>
    <row r="28" spans="1:15" ht="22.5" customHeight="1">
      <c r="A28" s="2766" t="str">
        <f>A18</f>
        <v>SOLDE À LA FIN</v>
      </c>
      <c r="B28" s="2767"/>
      <c r="C28" s="427" t="s">
        <v>561</v>
      </c>
      <c r="D28" s="1268">
        <f>SUM(D24,D25,D27)-D26</f>
        <v>0</v>
      </c>
      <c r="E28" s="1268">
        <f>SUM(E24,E25,E27)-E26</f>
        <v>0</v>
      </c>
      <c r="F28" s="1268">
        <f t="shared" si="3" ref="F28:L28">SUM(F24,F25,F27)-F26</f>
        <v>0</v>
      </c>
      <c r="G28" s="1268">
        <f t="shared" si="3"/>
        <v>0</v>
      </c>
      <c r="H28" s="1268">
        <f t="shared" si="3"/>
        <v>0</v>
      </c>
      <c r="I28" s="1268">
        <f t="shared" si="3"/>
        <v>0</v>
      </c>
      <c r="J28" s="1268">
        <f t="shared" si="3"/>
        <v>0</v>
      </c>
      <c r="K28" s="1268">
        <f t="shared" si="3"/>
        <v>0</v>
      </c>
      <c r="L28" s="1269">
        <f t="shared" si="3"/>
        <v>0</v>
      </c>
      <c r="O28" s="143"/>
    </row>
    <row r="29" spans="1:15" ht="22.5" customHeight="1">
      <c r="A29" s="2741" t="str">
        <f>IF(Langue=0,N29,O29)</f>
        <v>VALEUR NETTE COMPTABLE</v>
      </c>
      <c r="B29" s="2742"/>
      <c r="C29" s="427" t="s">
        <v>651</v>
      </c>
      <c r="D29" s="1266">
        <f t="shared" si="4" ref="D29:L29">+D18-D28</f>
        <v>0</v>
      </c>
      <c r="E29" s="1266">
        <f t="shared" si="4"/>
        <v>0</v>
      </c>
      <c r="F29" s="1266">
        <f t="shared" si="4"/>
        <v>0</v>
      </c>
      <c r="G29" s="1266">
        <f t="shared" si="4"/>
        <v>0</v>
      </c>
      <c r="H29" s="1266">
        <f t="shared" si="4"/>
        <v>0</v>
      </c>
      <c r="I29" s="1266">
        <f t="shared" si="4"/>
        <v>0</v>
      </c>
      <c r="J29" s="1266">
        <f t="shared" si="4"/>
        <v>0</v>
      </c>
      <c r="K29" s="1266">
        <f t="shared" si="4"/>
        <v>0</v>
      </c>
      <c r="L29" s="1569">
        <f t="shared" si="4"/>
        <v>0</v>
      </c>
      <c r="N29" s="915" t="s">
        <v>693</v>
      </c>
      <c r="O29" s="143" t="s">
        <v>1465</v>
      </c>
    </row>
    <row r="30" spans="1:12" ht="15.75">
      <c r="A30" s="323"/>
      <c r="D30" s="49"/>
      <c r="E30" s="49"/>
      <c r="F30" s="49"/>
      <c r="G30" s="49"/>
      <c r="H30" s="49"/>
      <c r="I30" s="49"/>
      <c r="J30" s="49"/>
      <c r="K30" s="49"/>
      <c r="L30" s="431"/>
    </row>
    <row r="31" spans="1:12" ht="15.75">
      <c r="A31" s="432"/>
      <c r="D31" s="49"/>
      <c r="E31" s="49"/>
      <c r="F31" s="49"/>
      <c r="G31" s="49"/>
      <c r="H31" s="49"/>
      <c r="I31" s="49"/>
      <c r="J31" s="49"/>
      <c r="K31" s="49"/>
      <c r="L31" s="431"/>
    </row>
    <row r="32" spans="1:12" ht="15.75">
      <c r="A32" s="432"/>
      <c r="L32" s="430"/>
    </row>
    <row r="33" spans="1:12" ht="15.75">
      <c r="A33" s="323"/>
      <c r="L33" s="430"/>
    </row>
    <row r="34" spans="1:12" ht="15.75">
      <c r="A34" s="323"/>
      <c r="L34" s="430"/>
    </row>
    <row r="35" spans="1:12" ht="15.75">
      <c r="A35" s="2743">
        <f>+'1635'!A44:J44+1</f>
        <v>55</v>
      </c>
      <c r="B35" s="1840"/>
      <c r="C35" s="1840"/>
      <c r="D35" s="1840"/>
      <c r="E35" s="1840"/>
      <c r="F35" s="1840"/>
      <c r="G35" s="1840"/>
      <c r="H35" s="1840"/>
      <c r="I35" s="1840"/>
      <c r="J35" s="1840"/>
      <c r="K35" s="1840"/>
      <c r="L35" s="1841"/>
    </row>
  </sheetData>
  <sheetProtection algorithmName="SHA-512" hashValue="qvLqziCvvH2JbYfUeWGqOLC9yldIPEBXvu1JiCpC02f9C+GC/nLFtcJyH3KKjVsC5OzuJNL+sMmQLhaQvZVaNw==" saltValue="oNq5qLVvn1h28GunmEMcCw==" spinCount="100000" sheet="1" objects="1" scenarios="1"/>
  <mergeCells count="40">
    <mergeCell ref="A28:B28"/>
    <mergeCell ref="A1:J1"/>
    <mergeCell ref="A4:L4"/>
    <mergeCell ref="D8:D11"/>
    <mergeCell ref="E8:E11"/>
    <mergeCell ref="F8:F11"/>
    <mergeCell ref="G8:G11"/>
    <mergeCell ref="I8:I9"/>
    <mergeCell ref="J8:J9"/>
    <mergeCell ref="K8:K9"/>
    <mergeCell ref="L8:L11"/>
    <mergeCell ref="H8:H9"/>
    <mergeCell ref="A14:B14"/>
    <mergeCell ref="A15:B15"/>
    <mergeCell ref="A16:B16"/>
    <mergeCell ref="A17:B17"/>
    <mergeCell ref="A35:L35"/>
    <mergeCell ref="I19:I20"/>
    <mergeCell ref="E19:E22"/>
    <mergeCell ref="L19:L22"/>
    <mergeCell ref="J19:J20"/>
    <mergeCell ref="K19:K20"/>
    <mergeCell ref="D19:D22"/>
    <mergeCell ref="A24:B24"/>
    <mergeCell ref="F19:F22"/>
    <mergeCell ref="G19:G22"/>
    <mergeCell ref="H19:H20"/>
    <mergeCell ref="A19:B23"/>
    <mergeCell ref="A29:B29"/>
    <mergeCell ref="A25:B25"/>
    <mergeCell ref="A26:B26"/>
    <mergeCell ref="A27:B27"/>
    <mergeCell ref="A18:B18"/>
    <mergeCell ref="A13:B13"/>
    <mergeCell ref="A2:L2"/>
    <mergeCell ref="A6:L6"/>
    <mergeCell ref="A5:L5"/>
    <mergeCell ref="A7:L7"/>
    <mergeCell ref="A3:L3"/>
    <mergeCell ref="A8:B12"/>
  </mergeCells>
  <conditionalFormatting sqref="A3:F3">
    <cfRule type="expression" priority="3" dxfId="132">
      <formula>'\_D_Adj_Norm_Pru_Prat_Comm\_Normes\FORMULAIRES\COOPERATIVES\ÉTATS FINANCIERS\2016_T1\Documents finaux\[FORM_EA_COOP_V2.xlsx]Feuil1'!#REF!=0</formula>
    </cfRule>
  </conditionalFormatting>
  <conditionalFormatting sqref="A5:F5">
    <cfRule type="expression" priority="1" dxfId="132">
      <formula>'\_D_Adj_Norm_Pru_Prat_Comm\_Normes\FORMULAIRES\COOPERATIVES\ÉTATS FINANCIERS\2016_T1\Documents finaux\[FORM_EA_COOP_V2.xlsx]Feuil1'!#REF!=0</formula>
    </cfRule>
  </conditionalFormatting>
  <hyperlinks>
    <hyperlink ref="L29" location="_P100164001" tooltip="Bilan - Ligne 1640 \ Balance Sheet - Line 1640" display="_100_1640_01"/>
  </hyperlinks>
  <printOptions horizontalCentered="1"/>
  <pageMargins left="0.973700787401575" right="0.393700787401575" top="0.590551181102362" bottom="0.590551181102362" header="0.31496062992126" footer="0"/>
  <pageSetup orientation="landscape" scale="76" r:id="rId2"/>
  <colBreaks count="1" manualBreakCount="1">
    <brk id="12" max="1048575" man="1"/>
  </colBreaks>
  <drawing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Feuil43">
    <tabColor theme="6" tint="0.399980008602142"/>
  </sheetPr>
  <dimension ref="A1:F46"/>
  <sheetViews>
    <sheetView zoomScale="90" zoomScaleNormal="90" workbookViewId="0" topLeftCell="A1">
      <selection pane="topLeft" activeCell="C22" sqref="C22"/>
    </sheetView>
  </sheetViews>
  <sheetFormatPr defaultColWidth="0" defaultRowHeight="15" outlineLevelCol="2"/>
  <cols>
    <col min="1" max="1" width="54.7142857142857" style="915" customWidth="1"/>
    <col min="2" max="2" width="11" style="915" customWidth="1"/>
    <col min="3" max="3" width="19.2857142857143" style="915" customWidth="1"/>
    <col min="4" max="4" width="1.42857142857143" style="915" customWidth="1"/>
    <col min="5" max="6" width="12.7142857142857" style="915" hidden="1" customWidth="1" outlineLevel="2"/>
    <col min="7" max="7" width="0" style="915" hidden="1" customWidth="1" collapsed="1"/>
    <col min="8" max="16384" width="11.4285714285714" style="915" hidden="1"/>
  </cols>
  <sheetData>
    <row r="1" spans="1:3" ht="24" customHeight="1">
      <c r="A1" s="945" t="str">
        <f>Identification!A14</f>
        <v>SOCIÉTÉ À CHARTE QUÉBÉCOISE</v>
      </c>
      <c r="B1" s="937"/>
      <c r="C1" s="218" t="str">
        <f>Identification!A15</f>
        <v>ÉTAT ANNUEL</v>
      </c>
    </row>
    <row r="2" spans="1:3" ht="15">
      <c r="A2" s="2146" t="str">
        <f>IF(Langue=0,"ANNEXE "&amp;'T des M - T of C'!A55,"SCHEDULE "&amp;'T des M - T of C'!A55)</f>
        <v>ANNEXE 1665</v>
      </c>
      <c r="B2" s="2147"/>
      <c r="C2" s="2148"/>
    </row>
    <row r="3" spans="1:3" ht="22.5" customHeight="1">
      <c r="A3" s="1901">
        <f>'300'!$A$3</f>
        <v>0</v>
      </c>
      <c r="B3" s="1902"/>
      <c r="C3" s="1903"/>
    </row>
    <row r="4" spans="1:3" ht="22.5" customHeight="1">
      <c r="A4" s="1764" t="str">
        <f>UPPER('T des M - T of C'!B55)</f>
        <v>AUTRES ÉLÉMENTS D'ACTIF</v>
      </c>
      <c r="B4" s="1765"/>
      <c r="C4" s="1766"/>
    </row>
    <row r="5" spans="1:3" ht="22.5" customHeight="1">
      <c r="A5" s="2188" t="str">
        <f>IF(Langue=0,"au "&amp;Identification!J19,"As at "&amp;Identification!J19)</f>
        <v>au </v>
      </c>
      <c r="B5" s="2189"/>
      <c r="C5" s="2190"/>
    </row>
    <row r="6" spans="1:6" ht="15">
      <c r="A6" s="2124" t="str">
        <f>IF(Langue=0,E6,F6)</f>
        <v>(000$)</v>
      </c>
      <c r="B6" s="2125"/>
      <c r="C6" s="2126"/>
      <c r="E6" s="915" t="s">
        <v>325</v>
      </c>
      <c r="F6" s="143" t="s">
        <v>970</v>
      </c>
    </row>
    <row r="7" spans="1:6" ht="11.25" customHeight="1">
      <c r="A7" s="2185"/>
      <c r="B7" s="2186"/>
      <c r="C7" s="2187"/>
      <c r="F7" s="143"/>
    </row>
    <row r="8" spans="1:6" ht="15">
      <c r="A8" s="1904" t="str">
        <f>IF(Langue=0,E8,F8)</f>
        <v>DESCRIPTION</v>
      </c>
      <c r="B8" s="1905"/>
      <c r="C8" s="2180" t="str">
        <f>IF(Langue=0,E9,F9)</f>
        <v>Montant</v>
      </c>
      <c r="E8" s="915" t="s">
        <v>397</v>
      </c>
      <c r="F8" s="143" t="s">
        <v>397</v>
      </c>
    </row>
    <row r="9" spans="1:6" ht="37.5" customHeight="1">
      <c r="A9" s="2178"/>
      <c r="B9" s="2179"/>
      <c r="C9" s="2181"/>
      <c r="E9" s="915" t="s">
        <v>205</v>
      </c>
      <c r="F9" s="143" t="s">
        <v>1196</v>
      </c>
    </row>
    <row r="10" spans="1:6" ht="15" customHeight="1">
      <c r="A10" s="2182" t="s">
        <v>377</v>
      </c>
      <c r="B10" s="2183"/>
      <c r="C10" s="522" t="s">
        <v>376</v>
      </c>
      <c r="F10" s="143"/>
    </row>
    <row r="11" spans="1:3" ht="15" customHeight="1">
      <c r="A11" s="1181"/>
      <c r="B11" s="365" t="s">
        <v>385</v>
      </c>
      <c r="C11" s="1182"/>
    </row>
    <row r="12" spans="1:3" ht="15" customHeight="1">
      <c r="A12" s="1181"/>
      <c r="B12" s="365" t="s">
        <v>194</v>
      </c>
      <c r="C12" s="1182"/>
    </row>
    <row r="13" spans="1:3" ht="15" customHeight="1">
      <c r="A13" s="1181"/>
      <c r="B13" s="365" t="s">
        <v>195</v>
      </c>
      <c r="C13" s="1182"/>
    </row>
    <row r="14" spans="1:3" ht="15" customHeight="1">
      <c r="A14" s="1181"/>
      <c r="B14" s="365" t="s">
        <v>200</v>
      </c>
      <c r="C14" s="1182"/>
    </row>
    <row r="15" spans="1:6" ht="15" customHeight="1">
      <c r="A15" s="1181"/>
      <c r="B15" s="365" t="s">
        <v>347</v>
      </c>
      <c r="C15" s="1182"/>
      <c r="F15" s="915" t="s">
        <v>324</v>
      </c>
    </row>
    <row r="16" spans="1:3" ht="15" customHeight="1">
      <c r="A16" s="1181"/>
      <c r="B16" s="365" t="s">
        <v>181</v>
      </c>
      <c r="C16" s="1182"/>
    </row>
    <row r="17" spans="1:3" ht="15" customHeight="1">
      <c r="A17" s="1181"/>
      <c r="B17" s="365" t="s">
        <v>188</v>
      </c>
      <c r="C17" s="1182"/>
    </row>
    <row r="18" spans="1:3" ht="15" customHeight="1">
      <c r="A18" s="1181"/>
      <c r="B18" s="365" t="s">
        <v>191</v>
      </c>
      <c r="C18" s="1182"/>
    </row>
    <row r="19" spans="1:3" ht="15" customHeight="1">
      <c r="A19" s="1181"/>
      <c r="B19" s="365" t="s">
        <v>396</v>
      </c>
      <c r="C19" s="1182"/>
    </row>
    <row r="20" spans="1:3" ht="15" customHeight="1">
      <c r="A20" s="1181"/>
      <c r="B20" s="1068">
        <v>100</v>
      </c>
      <c r="C20" s="1182"/>
    </row>
    <row r="21" spans="1:3" ht="15" customHeight="1">
      <c r="A21" s="1181"/>
      <c r="B21" s="1068">
        <v>110</v>
      </c>
      <c r="C21" s="1182"/>
    </row>
    <row r="22" spans="1:3" ht="15" customHeight="1">
      <c r="A22" s="1181"/>
      <c r="B22" s="1068">
        <v>120</v>
      </c>
      <c r="C22" s="1182"/>
    </row>
    <row r="23" spans="1:3" ht="15" customHeight="1">
      <c r="A23" s="1181"/>
      <c r="B23" s="1068">
        <v>130</v>
      </c>
      <c r="C23" s="1182"/>
    </row>
    <row r="24" spans="1:3" ht="15" customHeight="1">
      <c r="A24" s="1181"/>
      <c r="B24" s="1068">
        <v>140</v>
      </c>
      <c r="C24" s="1182"/>
    </row>
    <row r="25" spans="1:3" ht="15" customHeight="1">
      <c r="A25" s="1181"/>
      <c r="B25" s="1068">
        <v>150</v>
      </c>
      <c r="C25" s="1182"/>
    </row>
    <row r="26" spans="1:3" ht="15" customHeight="1">
      <c r="A26" s="1181"/>
      <c r="B26" s="1068">
        <v>160</v>
      </c>
      <c r="C26" s="1182"/>
    </row>
    <row r="27" spans="1:3" ht="15" customHeight="1">
      <c r="A27" s="1181"/>
      <c r="B27" s="1068">
        <v>170</v>
      </c>
      <c r="C27" s="1182"/>
    </row>
    <row r="28" spans="1:3" ht="15" customHeight="1">
      <c r="A28" s="1181"/>
      <c r="B28" s="1068">
        <v>180</v>
      </c>
      <c r="C28" s="1182"/>
    </row>
    <row r="29" spans="1:3" ht="15" customHeight="1">
      <c r="A29" s="1181"/>
      <c r="B29" s="1068">
        <v>190</v>
      </c>
      <c r="C29" s="1182"/>
    </row>
    <row r="30" spans="1:3" ht="15" customHeight="1">
      <c r="A30" s="1181"/>
      <c r="B30" s="1068">
        <v>200</v>
      </c>
      <c r="C30" s="1182"/>
    </row>
    <row r="31" spans="1:3" ht="15" customHeight="1">
      <c r="A31" s="1181"/>
      <c r="B31" s="1068">
        <v>210</v>
      </c>
      <c r="C31" s="1182"/>
    </row>
    <row r="32" spans="1:3" ht="15" customHeight="1">
      <c r="A32" s="1181"/>
      <c r="B32" s="1068">
        <v>220</v>
      </c>
      <c r="C32" s="1182"/>
    </row>
    <row r="33" spans="1:3" ht="15" customHeight="1">
      <c r="A33" s="1181"/>
      <c r="B33" s="1068">
        <v>230</v>
      </c>
      <c r="C33" s="1182"/>
    </row>
    <row r="34" spans="1:3" ht="15" customHeight="1">
      <c r="A34" s="1181"/>
      <c r="B34" s="1068">
        <v>240</v>
      </c>
      <c r="C34" s="1182"/>
    </row>
    <row r="35" spans="1:3" ht="15" customHeight="1">
      <c r="A35" s="1181"/>
      <c r="B35" s="1068">
        <v>250</v>
      </c>
      <c r="C35" s="1182"/>
    </row>
    <row r="36" spans="1:3" ht="15" customHeight="1">
      <c r="A36" s="1181"/>
      <c r="B36" s="1068">
        <v>260</v>
      </c>
      <c r="C36" s="1182"/>
    </row>
    <row r="37" spans="1:3" ht="15" customHeight="1">
      <c r="A37" s="1181"/>
      <c r="B37" s="1068">
        <v>270</v>
      </c>
      <c r="C37" s="1182"/>
    </row>
    <row r="38" spans="1:3" ht="15" customHeight="1">
      <c r="A38" s="1181"/>
      <c r="B38" s="1068">
        <v>280</v>
      </c>
      <c r="C38" s="1182"/>
    </row>
    <row r="39" spans="1:3" ht="15">
      <c r="A39" s="1183"/>
      <c r="B39" s="1068">
        <v>290</v>
      </c>
      <c r="C39" s="1182"/>
    </row>
    <row r="40" spans="1:3" ht="22.5" customHeight="1">
      <c r="A40" s="1032" t="s">
        <v>80</v>
      </c>
      <c r="B40" s="1027">
        <v>299</v>
      </c>
      <c r="C40" s="1569">
        <f>SUM(C11:C39)</f>
        <v>0</v>
      </c>
    </row>
    <row r="41" spans="1:3" ht="15">
      <c r="A41" s="1759"/>
      <c r="B41" s="1760"/>
      <c r="C41" s="1696"/>
    </row>
    <row r="42" spans="1:3" ht="15">
      <c r="A42" s="1694"/>
      <c r="B42" s="1695"/>
      <c r="C42" s="1696"/>
    </row>
    <row r="43" spans="1:3" ht="15">
      <c r="A43" s="1694"/>
      <c r="B43" s="1695"/>
      <c r="C43" s="1696"/>
    </row>
    <row r="44" spans="1:3" ht="15">
      <c r="A44" s="1694"/>
      <c r="B44" s="1695"/>
      <c r="C44" s="1696"/>
    </row>
    <row r="45" spans="1:3" ht="15">
      <c r="A45" s="1694"/>
      <c r="B45" s="1695"/>
      <c r="C45" s="1696"/>
    </row>
    <row r="46" spans="1:3" ht="15">
      <c r="A46" s="2184">
        <f>+'1640'!A35:L35+1</f>
        <v>56</v>
      </c>
      <c r="B46" s="1742"/>
      <c r="C46" s="1743"/>
    </row>
    <row r="48" ht="10.5" customHeight="1"/>
    <row r="50" ht="7.5" customHeight="1"/>
  </sheetData>
  <sheetProtection algorithmName="SHA-512" hashValue="XmMhr+KUBPGJ2WGYhnonYMgqRUyXFaNJssbw73dU2cIT2OMkIFuEo26DksVWvHgk6eMR2C7A0JSmGsnhxD3F7w==" saltValue="op7RSPpjwWTP+/XOAuxiyA==" spinCount="100000" sheet="1" objects="1" scenarios="1"/>
  <mergeCells count="11">
    <mergeCell ref="A46:C46"/>
    <mergeCell ref="A41:C45"/>
    <mergeCell ref="A8:B9"/>
    <mergeCell ref="C8:C9"/>
    <mergeCell ref="A10:B10"/>
    <mergeCell ref="A7:C7"/>
    <mergeCell ref="A6:C6"/>
    <mergeCell ref="A2:C2"/>
    <mergeCell ref="A3:C3"/>
    <mergeCell ref="A4:C4"/>
    <mergeCell ref="A5:C5"/>
  </mergeCells>
  <conditionalFormatting sqref="A4:B4">
    <cfRule type="expression" priority="3" dxfId="132">
      <formula>'\Coopératives\[Formulaire COOP_ 2015_VF_1.1.1.xlsx]Feuil1'!#REF!=0</formula>
    </cfRule>
  </conditionalFormatting>
  <conditionalFormatting sqref="A6:B6">
    <cfRule type="expression" priority="1" dxfId="132">
      <formula>'\Coopératives\[Formulaire COOP_ 2015_VF_1.1.1.xlsx]Feuil1'!#REF!=0</formula>
    </cfRule>
  </conditionalFormatting>
  <hyperlinks>
    <hyperlink ref="C40" location="_P100166501" tooltip="Bilan - Ligne 1665 \ Balance Sheet - Line 1665" display="_100_1665_01"/>
  </hyperlinks>
  <printOptions horizontalCentered="1"/>
  <pageMargins left="0.393700787401575" right="0.393700787401575" top="1.11555118110236" bottom="0.590551181102362" header="0.31496062992126" footer="0.31496062992126"/>
  <pageSetup orientation="portrait" scale="76" r:id="rId2"/>
  <ignoredErrors>
    <ignoredError sqref="B11:B19 A10:C10" numberStoredAsText="1"/>
  </ignoredErrors>
  <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Feuil74">
    <tabColor theme="9"/>
  </sheetPr>
  <dimension ref="A1:M106"/>
  <sheetViews>
    <sheetView zoomScale="90" zoomScaleNormal="90" workbookViewId="0" topLeftCell="A1">
      <selection pane="topLeft" activeCell="A3" sqref="A3:J3"/>
    </sheetView>
  </sheetViews>
  <sheetFormatPr defaultColWidth="0" defaultRowHeight="15" outlineLevelCol="1"/>
  <cols>
    <col min="1" max="6" width="11.4285714285714" style="915" customWidth="1"/>
    <col min="7" max="9" width="13.7142857142857" style="915" customWidth="1"/>
    <col min="10" max="10" width="19.2857142857143" style="915" customWidth="1"/>
    <col min="11" max="11" width="1.42857142857143" style="915" customWidth="1"/>
    <col min="12" max="12" width="51.8571428571429" style="915" hidden="1" customWidth="1" outlineLevel="1"/>
    <col min="13" max="13" width="54" style="925" hidden="1" customWidth="1" outlineLevel="1"/>
    <col min="14" max="14" width="0" style="915" hidden="1" customWidth="1" collapsed="1"/>
    <col min="15" max="16384" width="11.4285714285714" style="915" hidden="1"/>
  </cols>
  <sheetData>
    <row r="1" spans="1:10" ht="24" customHeight="1">
      <c r="A1" s="2524" t="str">
        <f>Identification!A14</f>
        <v>SOCIÉTÉ À CHARTE QUÉBÉCOISE</v>
      </c>
      <c r="B1" s="2525"/>
      <c r="C1" s="2525"/>
      <c r="D1" s="2525"/>
      <c r="E1" s="2525"/>
      <c r="F1" s="2525"/>
      <c r="G1" s="2525"/>
      <c r="H1" s="2525"/>
      <c r="I1" s="937"/>
      <c r="J1" s="290" t="str">
        <f>Identification!A15</f>
        <v>ÉTAT ANNUEL</v>
      </c>
    </row>
    <row r="2" spans="1:10" ht="15">
      <c r="A2" s="2771" t="str">
        <f>IF(Langue=0,"ANNEXE "&amp;'T des M - T of C'!A56,"SCHEDULE "&amp;'T des M - T of C'!A56)</f>
        <v>ANNEXE 2000</v>
      </c>
      <c r="B2" s="2772"/>
      <c r="C2" s="2772"/>
      <c r="D2" s="2772"/>
      <c r="E2" s="2772"/>
      <c r="F2" s="2772"/>
      <c r="G2" s="2772"/>
      <c r="H2" s="2772"/>
      <c r="I2" s="2772"/>
      <c r="J2" s="2773"/>
    </row>
    <row r="3" spans="1:10" s="953" customFormat="1" ht="22.5" customHeight="1">
      <c r="A3" s="2564">
        <f>'300'!$A$3</f>
        <v>0</v>
      </c>
      <c r="B3" s="2565"/>
      <c r="C3" s="2565"/>
      <c r="D3" s="2565"/>
      <c r="E3" s="2565"/>
      <c r="F3" s="2565"/>
      <c r="G3" s="2565"/>
      <c r="H3" s="2565"/>
      <c r="I3" s="2565"/>
      <c r="J3" s="2566"/>
    </row>
    <row r="4" spans="1:10" s="953" customFormat="1" ht="22.5" customHeight="1">
      <c r="A4" s="2780" t="str">
        <f>UPPER('T des M - T of C'!B56)</f>
        <v>PORTEFEUILLE DE DÉPÔTS</v>
      </c>
      <c r="B4" s="2781"/>
      <c r="C4" s="2781"/>
      <c r="D4" s="2781"/>
      <c r="E4" s="2781"/>
      <c r="F4" s="2781"/>
      <c r="G4" s="2781"/>
      <c r="H4" s="2781"/>
      <c r="I4" s="2781"/>
      <c r="J4" s="2782"/>
    </row>
    <row r="5" spans="1:10" s="953" customFormat="1" ht="22.5" customHeight="1">
      <c r="A5" s="2783" t="str">
        <f>IF(Langue=0,"au "&amp;Identification!J19,"As at "&amp;Identification!J19)</f>
        <v>au </v>
      </c>
      <c r="B5" s="2784"/>
      <c r="C5" s="2784"/>
      <c r="D5" s="2784"/>
      <c r="E5" s="2784"/>
      <c r="F5" s="2784"/>
      <c r="G5" s="2784"/>
      <c r="H5" s="2784"/>
      <c r="I5" s="2784"/>
      <c r="J5" s="2785"/>
    </row>
    <row r="6" spans="1:13" ht="15">
      <c r="A6" s="2786" t="str">
        <f>IF(Langue=0,L6,M6)</f>
        <v>(000$)</v>
      </c>
      <c r="B6" s="2787"/>
      <c r="C6" s="2787"/>
      <c r="D6" s="2787"/>
      <c r="E6" s="2787"/>
      <c r="F6" s="2787"/>
      <c r="G6" s="2787"/>
      <c r="H6" s="2787"/>
      <c r="I6" s="2787"/>
      <c r="J6" s="2788"/>
      <c r="L6" s="102" t="s">
        <v>325</v>
      </c>
      <c r="M6" s="244" t="s">
        <v>970</v>
      </c>
    </row>
    <row r="7" spans="1:13" ht="11.25" customHeight="1">
      <c r="A7" s="2158"/>
      <c r="B7" s="2159"/>
      <c r="C7" s="2159"/>
      <c r="D7" s="2159"/>
      <c r="E7" s="2159"/>
      <c r="F7" s="2159"/>
      <c r="G7" s="2159"/>
      <c r="H7" s="2159"/>
      <c r="I7" s="2159"/>
      <c r="J7" s="2160"/>
      <c r="L7" s="567" t="s">
        <v>2373</v>
      </c>
      <c r="M7" s="568" t="s">
        <v>2377</v>
      </c>
    </row>
    <row r="8" spans="1:13" ht="15" customHeight="1">
      <c r="A8" s="2440" t="str">
        <f>IF(Langue=0,L7,M7)</f>
        <v>DÉPÔTS - PARTICULIERS
(Les intérêts courus doivent être présentés à l'annexe 2345)</v>
      </c>
      <c r="B8" s="2798"/>
      <c r="C8" s="2798"/>
      <c r="D8" s="2798"/>
      <c r="E8" s="2798"/>
      <c r="F8" s="2441"/>
      <c r="G8" s="2430" t="str">
        <f>IF(Langue=0,L8,M8)</f>
        <v>Nombre</v>
      </c>
      <c r="H8" s="2430" t="str">
        <f>IF(Langue=0,L9,M9)</f>
        <v>REÉR/FEÉR et autres plans enregistrés</v>
      </c>
      <c r="I8" s="2430" t="str">
        <f>IF(Langue=0,L10,M10)</f>
        <v>Dépôts 
non-enregistrés</v>
      </c>
      <c r="J8" s="2430" t="s">
        <v>53</v>
      </c>
      <c r="L8" s="914" t="s">
        <v>151</v>
      </c>
      <c r="M8" s="389" t="s">
        <v>1191</v>
      </c>
    </row>
    <row r="9" spans="1:13" ht="56.25" customHeight="1">
      <c r="A9" s="2442"/>
      <c r="B9" s="2799"/>
      <c r="C9" s="2799"/>
      <c r="D9" s="2799"/>
      <c r="E9" s="2799"/>
      <c r="F9" s="2443"/>
      <c r="G9" s="2431"/>
      <c r="H9" s="2431"/>
      <c r="I9" s="2431"/>
      <c r="J9" s="2431"/>
      <c r="L9" s="914" t="s">
        <v>770</v>
      </c>
      <c r="M9" s="389" t="s">
        <v>2303</v>
      </c>
    </row>
    <row r="10" spans="1:13" ht="15">
      <c r="A10" s="2800"/>
      <c r="B10" s="2801"/>
      <c r="C10" s="2801"/>
      <c r="D10" s="2801"/>
      <c r="E10" s="2801"/>
      <c r="F10" s="2802"/>
      <c r="G10" s="523" t="s">
        <v>377</v>
      </c>
      <c r="H10" s="433" t="s">
        <v>376</v>
      </c>
      <c r="I10" s="433" t="s">
        <v>378</v>
      </c>
      <c r="J10" s="523" t="s">
        <v>379</v>
      </c>
      <c r="L10" s="1005" t="s">
        <v>774</v>
      </c>
      <c r="M10" s="630" t="s">
        <v>1511</v>
      </c>
    </row>
    <row r="11" spans="1:13" ht="15">
      <c r="A11" s="2811" t="str">
        <f t="shared" si="0" ref="A11:A17">IF(Langue=0,L11,M11)</f>
        <v>Payable à vue</v>
      </c>
      <c r="B11" s="2812"/>
      <c r="C11" s="2812"/>
      <c r="D11" s="2812"/>
      <c r="E11" s="2813"/>
      <c r="F11" s="434">
        <v>110</v>
      </c>
      <c r="G11" s="1226"/>
      <c r="H11" s="1226"/>
      <c r="I11" s="1226"/>
      <c r="J11" s="1327">
        <f t="shared" si="1" ref="J11:J16">SUM(H11:I11)</f>
        <v>0</v>
      </c>
      <c r="L11" s="915" t="s">
        <v>730</v>
      </c>
      <c r="M11" s="104" t="s">
        <v>1733</v>
      </c>
    </row>
    <row r="12" spans="1:13" ht="15">
      <c r="A12" s="2811" t="str">
        <f t="shared" si="0"/>
        <v>Payable à terme fixe &lt; 1 an</v>
      </c>
      <c r="B12" s="2812"/>
      <c r="C12" s="2812"/>
      <c r="D12" s="2812"/>
      <c r="E12" s="2813"/>
      <c r="F12" s="434">
        <v>120</v>
      </c>
      <c r="G12" s="1226"/>
      <c r="H12" s="1226"/>
      <c r="I12" s="1226"/>
      <c r="J12" s="1327">
        <f t="shared" si="1"/>
        <v>0</v>
      </c>
      <c r="L12" s="915" t="s">
        <v>731</v>
      </c>
      <c r="M12" s="104" t="s">
        <v>1734</v>
      </c>
    </row>
    <row r="13" spans="1:13" ht="15">
      <c r="A13" s="2811" t="str">
        <f t="shared" si="0"/>
        <v>Payable à terme fixe &gt;= 1 an et &lt; 3 ans</v>
      </c>
      <c r="B13" s="2812"/>
      <c r="C13" s="2812"/>
      <c r="D13" s="2812"/>
      <c r="E13" s="2813"/>
      <c r="F13" s="434">
        <v>130</v>
      </c>
      <c r="G13" s="1226"/>
      <c r="H13" s="1226"/>
      <c r="I13" s="1226"/>
      <c r="J13" s="1327">
        <f t="shared" si="1"/>
        <v>0</v>
      </c>
      <c r="L13" s="915" t="s">
        <v>732</v>
      </c>
      <c r="M13" s="104" t="s">
        <v>1735</v>
      </c>
    </row>
    <row r="14" spans="1:13" ht="15">
      <c r="A14" s="2811" t="str">
        <f t="shared" si="0"/>
        <v>Payable à terme fixe &gt;= 3 ans et &lt;= 5 ans</v>
      </c>
      <c r="B14" s="2812"/>
      <c r="C14" s="2812"/>
      <c r="D14" s="2812"/>
      <c r="E14" s="2813"/>
      <c r="F14" s="434">
        <v>140</v>
      </c>
      <c r="G14" s="1226"/>
      <c r="H14" s="1226"/>
      <c r="I14" s="1226"/>
      <c r="J14" s="1327">
        <f t="shared" si="1"/>
        <v>0</v>
      </c>
      <c r="L14" s="915" t="s">
        <v>733</v>
      </c>
      <c r="M14" s="104" t="s">
        <v>1736</v>
      </c>
    </row>
    <row r="15" spans="1:13" ht="15">
      <c r="A15" s="2811" t="str">
        <f t="shared" si="0"/>
        <v>Payable à terme fixe &gt; 5 ans, non remboursable</v>
      </c>
      <c r="B15" s="2812"/>
      <c r="C15" s="2812"/>
      <c r="D15" s="2812"/>
      <c r="E15" s="2813"/>
      <c r="F15" s="434">
        <v>150</v>
      </c>
      <c r="G15" s="1226"/>
      <c r="H15" s="1226"/>
      <c r="I15" s="1226"/>
      <c r="J15" s="1327">
        <f t="shared" si="1"/>
        <v>0</v>
      </c>
      <c r="L15" s="915" t="s">
        <v>734</v>
      </c>
      <c r="M15" s="104" t="s">
        <v>2304</v>
      </c>
    </row>
    <row r="16" spans="1:13" ht="15">
      <c r="A16" s="2811" t="str">
        <f t="shared" si="0"/>
        <v>Payable à terme fixe &gt; 5 ans, remboursable sur demande</v>
      </c>
      <c r="B16" s="2812"/>
      <c r="C16" s="2812"/>
      <c r="D16" s="2812"/>
      <c r="E16" s="2813"/>
      <c r="F16" s="434">
        <v>160</v>
      </c>
      <c r="G16" s="1226"/>
      <c r="H16" s="1226"/>
      <c r="I16" s="1226"/>
      <c r="J16" s="1327">
        <f t="shared" si="1"/>
        <v>0</v>
      </c>
      <c r="L16" s="915" t="s">
        <v>735</v>
      </c>
      <c r="M16" s="104" t="s">
        <v>2372</v>
      </c>
    </row>
    <row r="17" spans="1:13" ht="22.5" customHeight="1">
      <c r="A17" s="2815" t="str">
        <f t="shared" si="0"/>
        <v>TOTAL - DÉPÔTS PARTICULIERS</v>
      </c>
      <c r="B17" s="2815"/>
      <c r="C17" s="2815"/>
      <c r="D17" s="2815"/>
      <c r="E17" s="2815"/>
      <c r="F17" s="435">
        <v>199</v>
      </c>
      <c r="G17" s="1270">
        <f>SUM(G11:G16)</f>
        <v>0</v>
      </c>
      <c r="H17" s="1205">
        <f>SUM(H11:H16)</f>
        <v>0</v>
      </c>
      <c r="I17" s="1205">
        <f>SUM(I11:I16)</f>
        <v>0</v>
      </c>
      <c r="J17" s="1328">
        <f>SUM(J11:J16)</f>
        <v>0</v>
      </c>
      <c r="L17" s="915" t="s">
        <v>964</v>
      </c>
      <c r="M17" s="104" t="s">
        <v>1738</v>
      </c>
    </row>
    <row r="18" spans="1:13" ht="15" customHeight="1">
      <c r="A18" s="2440" t="str">
        <f>IF(Langue=0,L19,M19)</f>
        <v>DÉPÔTS - ENTREPRISES ET GOUVERNEMENTS
(Les intérêts courus doivent être présentés à l'annexe 2345)</v>
      </c>
      <c r="B18" s="2798"/>
      <c r="C18" s="2798"/>
      <c r="D18" s="2798"/>
      <c r="E18" s="2798"/>
      <c r="F18" s="2441"/>
      <c r="G18" s="2431" t="str">
        <f>IF(Langue=0,L8,M8)</f>
        <v>Nombre</v>
      </c>
      <c r="H18" s="2431" t="str">
        <f>IF(Langue=0,L60,M60)</f>
        <v>Montant</v>
      </c>
      <c r="I18" s="2792"/>
      <c r="J18" s="436"/>
      <c r="M18" s="104"/>
    </row>
    <row r="19" spans="1:13" ht="48.75" customHeight="1">
      <c r="A19" s="2442"/>
      <c r="B19" s="2799"/>
      <c r="C19" s="2799"/>
      <c r="D19" s="2799"/>
      <c r="E19" s="2799"/>
      <c r="F19" s="2443"/>
      <c r="G19" s="2431"/>
      <c r="H19" s="2431"/>
      <c r="I19" s="2792"/>
      <c r="J19" s="436"/>
      <c r="L19" s="933" t="s">
        <v>2374</v>
      </c>
      <c r="M19" s="247" t="s">
        <v>2378</v>
      </c>
    </row>
    <row r="20" spans="1:13" ht="15">
      <c r="A20" s="2800"/>
      <c r="B20" s="2801"/>
      <c r="C20" s="2801"/>
      <c r="D20" s="2801"/>
      <c r="E20" s="2801"/>
      <c r="F20" s="2802"/>
      <c r="G20" s="273" t="s">
        <v>377</v>
      </c>
      <c r="H20" s="325" t="s">
        <v>376</v>
      </c>
      <c r="I20" s="437"/>
      <c r="J20" s="438"/>
      <c r="M20" s="104"/>
    </row>
    <row r="21" spans="1:13" ht="15">
      <c r="A21" s="2803" t="str">
        <f>IF(Langue=0,L22,M22)</f>
        <v>Secteur commercial</v>
      </c>
      <c r="B21" s="2804"/>
      <c r="C21" s="2804"/>
      <c r="D21" s="2804"/>
      <c r="E21" s="2804"/>
      <c r="F21" s="2804"/>
      <c r="G21" s="2806"/>
      <c r="H21" s="2814"/>
      <c r="I21" s="95"/>
      <c r="J21" s="436"/>
      <c r="M21" s="104"/>
    </row>
    <row r="22" spans="1:13" ht="15">
      <c r="A22" s="2793" t="str">
        <f t="shared" si="2" ref="A22:A27">A11</f>
        <v>Payable à vue</v>
      </c>
      <c r="B22" s="2794"/>
      <c r="C22" s="2794"/>
      <c r="D22" s="2794"/>
      <c r="E22" s="2795"/>
      <c r="F22" s="434">
        <v>210</v>
      </c>
      <c r="G22" s="1226"/>
      <c r="H22" s="1227"/>
      <c r="I22" s="366"/>
      <c r="J22" s="439"/>
      <c r="L22" s="1055" t="s">
        <v>736</v>
      </c>
      <c r="M22" s="151" t="s">
        <v>1512</v>
      </c>
    </row>
    <row r="23" spans="1:13" ht="15">
      <c r="A23" s="2793" t="str">
        <f t="shared" si="2"/>
        <v>Payable à terme fixe &lt; 1 an</v>
      </c>
      <c r="B23" s="2794"/>
      <c r="C23" s="2794"/>
      <c r="D23" s="2794"/>
      <c r="E23" s="2795"/>
      <c r="F23" s="434">
        <v>220</v>
      </c>
      <c r="G23" s="1226"/>
      <c r="H23" s="1227"/>
      <c r="I23" s="366"/>
      <c r="J23" s="439"/>
      <c r="M23" s="104"/>
    </row>
    <row r="24" spans="1:13" ht="15">
      <c r="A24" s="2793" t="str">
        <f t="shared" si="2"/>
        <v>Payable à terme fixe &gt;= 1 an et &lt; 3 ans</v>
      </c>
      <c r="B24" s="2794"/>
      <c r="C24" s="2794"/>
      <c r="D24" s="2794"/>
      <c r="E24" s="2795"/>
      <c r="F24" s="434">
        <v>230</v>
      </c>
      <c r="G24" s="1226"/>
      <c r="H24" s="1227"/>
      <c r="I24" s="366"/>
      <c r="J24" s="439"/>
      <c r="M24" s="104"/>
    </row>
    <row r="25" spans="1:13" ht="15">
      <c r="A25" s="2793" t="str">
        <f t="shared" si="2"/>
        <v>Payable à terme fixe &gt;= 3 ans et &lt;= 5 ans</v>
      </c>
      <c r="B25" s="2794"/>
      <c r="C25" s="2794"/>
      <c r="D25" s="2794"/>
      <c r="E25" s="2795"/>
      <c r="F25" s="434">
        <v>240</v>
      </c>
      <c r="G25" s="1226"/>
      <c r="H25" s="1227"/>
      <c r="I25" s="366"/>
      <c r="J25" s="439"/>
      <c r="L25" s="915" t="s">
        <v>324</v>
      </c>
      <c r="M25" s="104"/>
    </row>
    <row r="26" spans="1:13" ht="15">
      <c r="A26" s="2793" t="str">
        <f t="shared" si="2"/>
        <v>Payable à terme fixe &gt; 5 ans, non remboursable</v>
      </c>
      <c r="B26" s="2794"/>
      <c r="C26" s="2794"/>
      <c r="D26" s="2794"/>
      <c r="E26" s="2795"/>
      <c r="F26" s="434">
        <v>250</v>
      </c>
      <c r="G26" s="1226"/>
      <c r="H26" s="1227"/>
      <c r="I26" s="366"/>
      <c r="J26" s="439"/>
      <c r="M26" s="104"/>
    </row>
    <row r="27" spans="1:13" ht="15">
      <c r="A27" s="2793" t="str">
        <f t="shared" si="2"/>
        <v>Payable à terme fixe &gt; 5 ans, remboursable sur demande</v>
      </c>
      <c r="B27" s="2794"/>
      <c r="C27" s="2794"/>
      <c r="D27" s="2794"/>
      <c r="E27" s="2795"/>
      <c r="F27" s="434">
        <v>260</v>
      </c>
      <c r="G27" s="1226"/>
      <c r="H27" s="1227"/>
      <c r="I27" s="366"/>
      <c r="J27" s="439"/>
      <c r="M27" s="104"/>
    </row>
    <row r="28" spans="1:13" ht="22.5" customHeight="1">
      <c r="A28" s="2803" t="str">
        <f>IF(Langue=0,L28,M28)</f>
        <v>Total secteur commercial</v>
      </c>
      <c r="B28" s="2804"/>
      <c r="C28" s="2804"/>
      <c r="D28" s="2804"/>
      <c r="E28" s="2810"/>
      <c r="F28" s="435">
        <v>299</v>
      </c>
      <c r="G28" s="1205">
        <f>SUM(G22:G27)</f>
        <v>0</v>
      </c>
      <c r="H28" s="1088">
        <f>SUM(H22:H27)</f>
        <v>0</v>
      </c>
      <c r="I28" s="366"/>
      <c r="J28" s="439"/>
      <c r="L28" s="1055" t="s">
        <v>737</v>
      </c>
      <c r="M28" s="151" t="s">
        <v>1739</v>
      </c>
    </row>
    <row r="29" spans="1:13" ht="15">
      <c r="A29" s="2803" t="s">
        <v>738</v>
      </c>
      <c r="B29" s="2804"/>
      <c r="C29" s="2804"/>
      <c r="D29" s="2804"/>
      <c r="E29" s="2804"/>
      <c r="F29" s="2804"/>
      <c r="G29" s="2805"/>
      <c r="H29" s="2805"/>
      <c r="I29" s="440"/>
      <c r="J29" s="439"/>
      <c r="L29" s="1055" t="s">
        <v>738</v>
      </c>
      <c r="M29" s="151" t="s">
        <v>1513</v>
      </c>
    </row>
    <row r="30" spans="1:13" ht="15">
      <c r="A30" s="2793" t="str">
        <f t="shared" si="3" ref="A30:A35">A11</f>
        <v>Payable à vue</v>
      </c>
      <c r="B30" s="2794"/>
      <c r="C30" s="2794"/>
      <c r="D30" s="2794"/>
      <c r="E30" s="2795"/>
      <c r="F30" s="434">
        <v>310</v>
      </c>
      <c r="G30" s="1226"/>
      <c r="H30" s="1227"/>
      <c r="I30" s="366"/>
      <c r="J30" s="439"/>
      <c r="M30" s="104"/>
    </row>
    <row r="31" spans="1:13" ht="15">
      <c r="A31" s="2793" t="str">
        <f t="shared" si="3"/>
        <v>Payable à terme fixe &lt; 1 an</v>
      </c>
      <c r="B31" s="2794"/>
      <c r="C31" s="2794"/>
      <c r="D31" s="2794"/>
      <c r="E31" s="2795"/>
      <c r="F31" s="434">
        <v>320</v>
      </c>
      <c r="G31" s="1226"/>
      <c r="H31" s="1227"/>
      <c r="I31" s="366"/>
      <c r="J31" s="439"/>
      <c r="M31" s="104"/>
    </row>
    <row r="32" spans="1:13" ht="15">
      <c r="A32" s="2793" t="str">
        <f t="shared" si="3"/>
        <v>Payable à terme fixe &gt;= 1 an et &lt; 3 ans</v>
      </c>
      <c r="B32" s="2794"/>
      <c r="C32" s="2794"/>
      <c r="D32" s="2794"/>
      <c r="E32" s="2795"/>
      <c r="F32" s="434">
        <v>330</v>
      </c>
      <c r="G32" s="1226"/>
      <c r="H32" s="1227"/>
      <c r="I32" s="366"/>
      <c r="J32" s="439"/>
      <c r="M32" s="104"/>
    </row>
    <row r="33" spans="1:13" ht="15">
      <c r="A33" s="2793" t="str">
        <f t="shared" si="3"/>
        <v>Payable à terme fixe &gt;= 3 ans et &lt;= 5 ans</v>
      </c>
      <c r="B33" s="2794"/>
      <c r="C33" s="2794"/>
      <c r="D33" s="2794"/>
      <c r="E33" s="2795"/>
      <c r="F33" s="434">
        <v>340</v>
      </c>
      <c r="G33" s="1226"/>
      <c r="H33" s="1227"/>
      <c r="I33" s="366"/>
      <c r="J33" s="439"/>
      <c r="M33" s="104"/>
    </row>
    <row r="34" spans="1:13" ht="15">
      <c r="A34" s="2793" t="str">
        <f t="shared" si="3"/>
        <v>Payable à terme fixe &gt; 5 ans, non remboursable</v>
      </c>
      <c r="B34" s="2794"/>
      <c r="C34" s="2794"/>
      <c r="D34" s="2794"/>
      <c r="E34" s="2795"/>
      <c r="F34" s="434">
        <v>350</v>
      </c>
      <c r="G34" s="1226"/>
      <c r="H34" s="1227"/>
      <c r="I34" s="366"/>
      <c r="J34" s="439"/>
      <c r="M34" s="104"/>
    </row>
    <row r="35" spans="1:13" ht="15">
      <c r="A35" s="2793" t="str">
        <f t="shared" si="3"/>
        <v>Payable à terme fixe &gt; 5 ans, remboursable sur demande</v>
      </c>
      <c r="B35" s="2794"/>
      <c r="C35" s="2794"/>
      <c r="D35" s="2794"/>
      <c r="E35" s="2795"/>
      <c r="F35" s="434">
        <v>360</v>
      </c>
      <c r="G35" s="1226"/>
      <c r="H35" s="1227"/>
      <c r="I35" s="366"/>
      <c r="J35" s="439"/>
      <c r="M35" s="104"/>
    </row>
    <row r="36" spans="1:13" ht="22.5" customHeight="1">
      <c r="A36" s="2803" t="str">
        <f>IF(Langue=0,L36,M36)</f>
        <v>Total secteur industriel</v>
      </c>
      <c r="B36" s="2804"/>
      <c r="C36" s="2804"/>
      <c r="D36" s="2804"/>
      <c r="E36" s="2810"/>
      <c r="F36" s="435">
        <v>399</v>
      </c>
      <c r="G36" s="1205">
        <f>SUM(G30:G35)</f>
        <v>0</v>
      </c>
      <c r="H36" s="1088">
        <f>SUM(H30:H35)</f>
        <v>0</v>
      </c>
      <c r="I36" s="366"/>
      <c r="J36" s="439"/>
      <c r="L36" s="1055" t="s">
        <v>739</v>
      </c>
      <c r="M36" s="151" t="s">
        <v>1740</v>
      </c>
    </row>
    <row r="37" spans="1:13" ht="15">
      <c r="A37" s="2803" t="str">
        <f>IF(Langue=0,L37,M37)</f>
        <v>Secteur agricole</v>
      </c>
      <c r="B37" s="2804"/>
      <c r="C37" s="2804"/>
      <c r="D37" s="2804"/>
      <c r="E37" s="2804"/>
      <c r="F37" s="2804"/>
      <c r="G37" s="2805"/>
      <c r="H37" s="2805"/>
      <c r="I37" s="440"/>
      <c r="J37" s="439"/>
      <c r="L37" s="1055" t="s">
        <v>740</v>
      </c>
      <c r="M37" s="151" t="s">
        <v>1524</v>
      </c>
    </row>
    <row r="38" spans="1:13" ht="15">
      <c r="A38" s="2793" t="str">
        <f t="shared" si="4" ref="A38:A43">A11</f>
        <v>Payable à vue</v>
      </c>
      <c r="B38" s="2794"/>
      <c r="C38" s="2794"/>
      <c r="D38" s="2794"/>
      <c r="E38" s="2795"/>
      <c r="F38" s="434">
        <v>410</v>
      </c>
      <c r="G38" s="1226"/>
      <c r="H38" s="1227"/>
      <c r="I38" s="366"/>
      <c r="J38" s="439"/>
      <c r="M38" s="104"/>
    </row>
    <row r="39" spans="1:13" ht="15">
      <c r="A39" s="2793" t="str">
        <f t="shared" si="4"/>
        <v>Payable à terme fixe &lt; 1 an</v>
      </c>
      <c r="B39" s="2794"/>
      <c r="C39" s="2794"/>
      <c r="D39" s="2794"/>
      <c r="E39" s="2795"/>
      <c r="F39" s="434">
        <v>420</v>
      </c>
      <c r="G39" s="1226"/>
      <c r="H39" s="1227"/>
      <c r="I39" s="366"/>
      <c r="J39" s="439"/>
      <c r="M39" s="104"/>
    </row>
    <row r="40" spans="1:13" ht="15">
      <c r="A40" s="2793" t="str">
        <f t="shared" si="4"/>
        <v>Payable à terme fixe &gt;= 1 an et &lt; 3 ans</v>
      </c>
      <c r="B40" s="2794"/>
      <c r="C40" s="2794"/>
      <c r="D40" s="2794"/>
      <c r="E40" s="2795"/>
      <c r="F40" s="434">
        <v>430</v>
      </c>
      <c r="G40" s="1226"/>
      <c r="H40" s="1227"/>
      <c r="I40" s="366"/>
      <c r="J40" s="439"/>
      <c r="M40" s="104"/>
    </row>
    <row r="41" spans="1:13" ht="15">
      <c r="A41" s="2793" t="str">
        <f t="shared" si="4"/>
        <v>Payable à terme fixe &gt;= 3 ans et &lt;= 5 ans</v>
      </c>
      <c r="B41" s="2794"/>
      <c r="C41" s="2794"/>
      <c r="D41" s="2794"/>
      <c r="E41" s="2795"/>
      <c r="F41" s="434">
        <v>440</v>
      </c>
      <c r="G41" s="1226"/>
      <c r="H41" s="1227"/>
      <c r="I41" s="366"/>
      <c r="J41" s="439"/>
      <c r="M41" s="104"/>
    </row>
    <row r="42" spans="1:13" ht="15">
      <c r="A42" s="2793" t="str">
        <f t="shared" si="4"/>
        <v>Payable à terme fixe &gt; 5 ans, non remboursable</v>
      </c>
      <c r="B42" s="2794"/>
      <c r="C42" s="2794"/>
      <c r="D42" s="2794"/>
      <c r="E42" s="2795"/>
      <c r="F42" s="434">
        <v>450</v>
      </c>
      <c r="G42" s="1226"/>
      <c r="H42" s="1227"/>
      <c r="I42" s="366"/>
      <c r="J42" s="439"/>
      <c r="M42" s="104"/>
    </row>
    <row r="43" spans="1:13" ht="15">
      <c r="A43" s="2793" t="str">
        <f t="shared" si="4"/>
        <v>Payable à terme fixe &gt; 5 ans, remboursable sur demande</v>
      </c>
      <c r="B43" s="2794"/>
      <c r="C43" s="2794"/>
      <c r="D43" s="2794"/>
      <c r="E43" s="2795"/>
      <c r="F43" s="434">
        <v>460</v>
      </c>
      <c r="G43" s="1226"/>
      <c r="H43" s="1227"/>
      <c r="I43" s="366"/>
      <c r="J43" s="439"/>
      <c r="M43" s="104"/>
    </row>
    <row r="44" spans="1:13" ht="22.5" customHeight="1">
      <c r="A44" s="2803" t="str">
        <f>IF(Langue=0,L44,M44)</f>
        <v>Total secteur agricole</v>
      </c>
      <c r="B44" s="2804"/>
      <c r="C44" s="2804"/>
      <c r="D44" s="2804"/>
      <c r="E44" s="2810"/>
      <c r="F44" s="435">
        <v>499</v>
      </c>
      <c r="G44" s="1205">
        <f>SUM(G38:G43)</f>
        <v>0</v>
      </c>
      <c r="H44" s="1088">
        <f>SUM(H38:H43)</f>
        <v>0</v>
      </c>
      <c r="I44" s="652"/>
      <c r="J44" s="653"/>
      <c r="L44" s="1055" t="s">
        <v>741</v>
      </c>
      <c r="M44" s="151" t="s">
        <v>1741</v>
      </c>
    </row>
    <row r="45" spans="1:13" ht="15">
      <c r="A45" s="441"/>
      <c r="B45" s="326"/>
      <c r="C45" s="326"/>
      <c r="D45" s="326"/>
      <c r="E45" s="326"/>
      <c r="F45" s="327"/>
      <c r="G45" s="59"/>
      <c r="H45" s="59"/>
      <c r="J45" s="916"/>
      <c r="M45" s="104"/>
    </row>
    <row r="46" spans="1:13" ht="15">
      <c r="A46" s="442"/>
      <c r="B46" s="146"/>
      <c r="C46" s="146"/>
      <c r="D46" s="146"/>
      <c r="E46" s="146"/>
      <c r="F46" s="59"/>
      <c r="G46" s="59"/>
      <c r="H46" s="59"/>
      <c r="J46" s="916"/>
      <c r="M46" s="104"/>
    </row>
    <row r="47" spans="1:13" ht="15">
      <c r="A47" s="442"/>
      <c r="B47" s="146"/>
      <c r="C47" s="146"/>
      <c r="D47" s="146"/>
      <c r="E47" s="146"/>
      <c r="F47" s="59"/>
      <c r="G47" s="59"/>
      <c r="H47" s="59"/>
      <c r="J47" s="916"/>
      <c r="M47" s="104"/>
    </row>
    <row r="48" spans="1:13" ht="15">
      <c r="A48" s="442"/>
      <c r="B48" s="146"/>
      <c r="C48" s="146"/>
      <c r="D48" s="146"/>
      <c r="E48" s="146"/>
      <c r="F48" s="59"/>
      <c r="G48" s="59"/>
      <c r="H48" s="59"/>
      <c r="J48" s="916"/>
      <c r="M48" s="104"/>
    </row>
    <row r="49" spans="1:13" ht="15">
      <c r="A49" s="1038"/>
      <c r="B49" s="1039"/>
      <c r="C49" s="1039"/>
      <c r="D49" s="1039"/>
      <c r="E49" s="1039"/>
      <c r="F49" s="1039"/>
      <c r="G49" s="1039"/>
      <c r="H49" s="1039"/>
      <c r="J49" s="916"/>
      <c r="M49" s="104"/>
    </row>
    <row r="50" spans="1:13" ht="15">
      <c r="A50" s="2526">
        <f>+'1665'!A46:C46+1</f>
        <v>57</v>
      </c>
      <c r="B50" s="2769"/>
      <c r="C50" s="2769"/>
      <c r="D50" s="2769"/>
      <c r="E50" s="2769"/>
      <c r="F50" s="2769"/>
      <c r="G50" s="2769"/>
      <c r="H50" s="2769"/>
      <c r="I50" s="2769"/>
      <c r="J50" s="2770"/>
      <c r="M50" s="104"/>
    </row>
    <row r="51" spans="1:13" ht="15">
      <c r="A51" s="2774" t="str">
        <f>A1</f>
        <v>SOCIÉTÉ À CHARTE QUÉBÉCOISE</v>
      </c>
      <c r="B51" s="2775"/>
      <c r="C51" s="2775"/>
      <c r="D51" s="2775"/>
      <c r="E51" s="2775"/>
      <c r="F51" s="2775"/>
      <c r="G51" s="2775"/>
      <c r="H51" s="2775"/>
      <c r="I51" s="2775"/>
      <c r="J51" s="2776"/>
      <c r="M51" s="104"/>
    </row>
    <row r="52" spans="1:13" ht="15">
      <c r="A52" s="2777" t="str">
        <f>A2</f>
        <v>ANNEXE 2000</v>
      </c>
      <c r="B52" s="2778"/>
      <c r="C52" s="2778"/>
      <c r="D52" s="2778"/>
      <c r="E52" s="2778"/>
      <c r="F52" s="2778"/>
      <c r="G52" s="2778"/>
      <c r="H52" s="2778"/>
      <c r="I52" s="2778"/>
      <c r="J52" s="2779"/>
      <c r="M52" s="104"/>
    </row>
    <row r="53" spans="1:13" s="953" customFormat="1" ht="22.5" customHeight="1">
      <c r="A53" s="2564">
        <f>A3</f>
        <v>0</v>
      </c>
      <c r="B53" s="2565"/>
      <c r="C53" s="2565"/>
      <c r="D53" s="2565"/>
      <c r="E53" s="2565"/>
      <c r="F53" s="2565"/>
      <c r="G53" s="2565"/>
      <c r="H53" s="2565"/>
      <c r="I53" s="2565"/>
      <c r="J53" s="2566"/>
      <c r="M53" s="106"/>
    </row>
    <row r="54" spans="1:13" s="953" customFormat="1" ht="22.5" customHeight="1">
      <c r="A54" s="2780" t="str">
        <f>IF(Langue=0,A4&amp;" (suite)",A4&amp;" (continued)")</f>
        <v>PORTEFEUILLE DE DÉPÔTS (suite)</v>
      </c>
      <c r="B54" s="2781"/>
      <c r="C54" s="2781"/>
      <c r="D54" s="2781"/>
      <c r="E54" s="2781"/>
      <c r="F54" s="2781"/>
      <c r="G54" s="2781"/>
      <c r="H54" s="2781"/>
      <c r="I54" s="2781"/>
      <c r="J54" s="2782"/>
      <c r="M54" s="106"/>
    </row>
    <row r="55" spans="1:13" s="953" customFormat="1" ht="22.5" customHeight="1">
      <c r="A55" s="2783" t="str">
        <f>A5</f>
        <v>au </v>
      </c>
      <c r="B55" s="2784"/>
      <c r="C55" s="2784"/>
      <c r="D55" s="2784"/>
      <c r="E55" s="2784"/>
      <c r="F55" s="2784"/>
      <c r="G55" s="2784"/>
      <c r="H55" s="2784"/>
      <c r="I55" s="2784"/>
      <c r="J55" s="2785"/>
      <c r="M55" s="106"/>
    </row>
    <row r="56" spans="1:13" ht="15">
      <c r="A56" s="2786" t="str">
        <f>A6</f>
        <v>(000$)</v>
      </c>
      <c r="B56" s="2787"/>
      <c r="C56" s="2787"/>
      <c r="D56" s="2787"/>
      <c r="E56" s="2787"/>
      <c r="F56" s="2787"/>
      <c r="G56" s="2787"/>
      <c r="H56" s="2787"/>
      <c r="I56" s="2787"/>
      <c r="J56" s="2788"/>
      <c r="M56" s="104"/>
    </row>
    <row r="57" spans="1:13" ht="11.25" customHeight="1">
      <c r="A57" s="2789"/>
      <c r="B57" s="2790"/>
      <c r="C57" s="2790"/>
      <c r="D57" s="2790"/>
      <c r="E57" s="2790"/>
      <c r="F57" s="2790"/>
      <c r="G57" s="2790"/>
      <c r="H57" s="2790"/>
      <c r="I57" s="2790"/>
      <c r="J57" s="2791"/>
      <c r="M57" s="104"/>
    </row>
    <row r="58" spans="1:13" ht="15" customHeight="1">
      <c r="A58" s="2440" t="str">
        <f>IF(Langue=0,L58,M58)</f>
        <v>DÉPÔTS ENTREPRISES ET GOUVERNEMENTS
(Les intérêts courus doivent être présentés à l'annexe 2345)</v>
      </c>
      <c r="B58" s="2798"/>
      <c r="C58" s="2798"/>
      <c r="D58" s="2798"/>
      <c r="E58" s="2798"/>
      <c r="F58" s="2441"/>
      <c r="G58" s="2430" t="str">
        <f>IF(Langue=0,L8,M8)</f>
        <v>Nombre</v>
      </c>
      <c r="H58" s="2430" t="str">
        <f>IF(Langue=0,L60,M60)</f>
        <v>Montant</v>
      </c>
      <c r="I58" s="2796"/>
      <c r="J58" s="328"/>
      <c r="L58" s="933" t="s">
        <v>2375</v>
      </c>
      <c r="M58" s="247" t="s">
        <v>2379</v>
      </c>
    </row>
    <row r="59" spans="1:13" ht="48.75" customHeight="1">
      <c r="A59" s="2442"/>
      <c r="B59" s="2799"/>
      <c r="C59" s="2799"/>
      <c r="D59" s="2799"/>
      <c r="E59" s="2799"/>
      <c r="F59" s="2443"/>
      <c r="G59" s="2431"/>
      <c r="H59" s="2431"/>
      <c r="I59" s="2792"/>
      <c r="J59" s="436"/>
      <c r="L59" s="915" t="s">
        <v>151</v>
      </c>
      <c r="M59" s="104" t="s">
        <v>151</v>
      </c>
    </row>
    <row r="60" spans="1:13" ht="15">
      <c r="A60" s="2800"/>
      <c r="B60" s="2801"/>
      <c r="C60" s="2801"/>
      <c r="D60" s="2801"/>
      <c r="E60" s="2801"/>
      <c r="F60" s="2802"/>
      <c r="G60" s="273" t="s">
        <v>377</v>
      </c>
      <c r="H60" s="325" t="s">
        <v>376</v>
      </c>
      <c r="I60" s="437"/>
      <c r="J60" s="438"/>
      <c r="L60" s="915" t="s">
        <v>205</v>
      </c>
      <c r="M60" s="104" t="s">
        <v>1196</v>
      </c>
    </row>
    <row r="61" spans="1:13" ht="15">
      <c r="A61" s="2803" t="str">
        <f>IF(Langue=0,L61,M61)</f>
        <v>Secteur forestier</v>
      </c>
      <c r="B61" s="2804"/>
      <c r="C61" s="2804"/>
      <c r="D61" s="2804"/>
      <c r="E61" s="2804"/>
      <c r="F61" s="2804"/>
      <c r="G61" s="2806"/>
      <c r="H61" s="2806"/>
      <c r="I61" s="443"/>
      <c r="J61" s="436"/>
      <c r="L61" s="1055" t="s">
        <v>742</v>
      </c>
      <c r="M61" s="151" t="s">
        <v>1526</v>
      </c>
    </row>
    <row r="62" spans="1:13" ht="15">
      <c r="A62" s="2793" t="str">
        <f t="shared" si="5" ref="A62:A67">A11</f>
        <v>Payable à vue</v>
      </c>
      <c r="B62" s="2794"/>
      <c r="C62" s="2794"/>
      <c r="D62" s="2794"/>
      <c r="E62" s="2795"/>
      <c r="F62" s="434">
        <v>510</v>
      </c>
      <c r="G62" s="1226"/>
      <c r="H62" s="1227"/>
      <c r="I62" s="366"/>
      <c r="J62" s="439"/>
      <c r="M62" s="104"/>
    </row>
    <row r="63" spans="1:13" ht="15">
      <c r="A63" s="2793" t="str">
        <f t="shared" si="5"/>
        <v>Payable à terme fixe &lt; 1 an</v>
      </c>
      <c r="B63" s="2794"/>
      <c r="C63" s="2794"/>
      <c r="D63" s="2794"/>
      <c r="E63" s="2795"/>
      <c r="F63" s="434">
        <v>520</v>
      </c>
      <c r="G63" s="1226"/>
      <c r="H63" s="1227"/>
      <c r="I63" s="366"/>
      <c r="J63" s="439"/>
      <c r="M63" s="104"/>
    </row>
    <row r="64" spans="1:13" ht="15">
      <c r="A64" s="2793" t="str">
        <f t="shared" si="5"/>
        <v>Payable à terme fixe &gt;= 1 an et &lt; 3 ans</v>
      </c>
      <c r="B64" s="2794"/>
      <c r="C64" s="2794"/>
      <c r="D64" s="2794"/>
      <c r="E64" s="2795"/>
      <c r="F64" s="434">
        <v>530</v>
      </c>
      <c r="G64" s="1226"/>
      <c r="H64" s="1227"/>
      <c r="I64" s="366"/>
      <c r="J64" s="439"/>
      <c r="M64" s="104"/>
    </row>
    <row r="65" spans="1:13" ht="15">
      <c r="A65" s="2793" t="str">
        <f t="shared" si="5"/>
        <v>Payable à terme fixe &gt;= 3 ans et &lt;= 5 ans</v>
      </c>
      <c r="B65" s="2794"/>
      <c r="C65" s="2794"/>
      <c r="D65" s="2794"/>
      <c r="E65" s="2795"/>
      <c r="F65" s="434">
        <v>540</v>
      </c>
      <c r="G65" s="1226"/>
      <c r="H65" s="1227"/>
      <c r="I65" s="366"/>
      <c r="J65" s="439"/>
      <c r="M65" s="104"/>
    </row>
    <row r="66" spans="1:13" ht="15">
      <c r="A66" s="2793" t="str">
        <f t="shared" si="5"/>
        <v>Payable à terme fixe &gt; 5 ans, non remboursable</v>
      </c>
      <c r="B66" s="2794"/>
      <c r="C66" s="2794"/>
      <c r="D66" s="2794"/>
      <c r="E66" s="2795"/>
      <c r="F66" s="434">
        <v>550</v>
      </c>
      <c r="G66" s="1226"/>
      <c r="H66" s="1227"/>
      <c r="I66" s="366"/>
      <c r="J66" s="439"/>
      <c r="M66" s="104"/>
    </row>
    <row r="67" spans="1:13" ht="15">
      <c r="A67" s="2793" t="str">
        <f t="shared" si="5"/>
        <v>Payable à terme fixe &gt; 5 ans, remboursable sur demande</v>
      </c>
      <c r="B67" s="2794"/>
      <c r="C67" s="2794"/>
      <c r="D67" s="2794"/>
      <c r="E67" s="2795"/>
      <c r="F67" s="434">
        <v>560</v>
      </c>
      <c r="G67" s="1226"/>
      <c r="H67" s="1227"/>
      <c r="I67" s="366"/>
      <c r="J67" s="439"/>
      <c r="M67" s="104"/>
    </row>
    <row r="68" spans="1:13" ht="22.5" customHeight="1">
      <c r="A68" s="2803" t="str">
        <f>IF(Langue=0,L68,M68)</f>
        <v>Total secteur forestier</v>
      </c>
      <c r="B68" s="2804"/>
      <c r="C68" s="2804"/>
      <c r="D68" s="2804"/>
      <c r="E68" s="2810"/>
      <c r="F68" s="434">
        <v>599</v>
      </c>
      <c r="G68" s="1205">
        <f>SUM(G62:G67)</f>
        <v>0</v>
      </c>
      <c r="H68" s="1088">
        <f>SUM(H62:H67)</f>
        <v>0</v>
      </c>
      <c r="I68" s="366"/>
      <c r="J68" s="439"/>
      <c r="L68" s="1055" t="s">
        <v>743</v>
      </c>
      <c r="M68" s="151" t="s">
        <v>1742</v>
      </c>
    </row>
    <row r="69" spans="1:13" ht="15">
      <c r="A69" s="2803" t="str">
        <f>IF(Langue=0,L69,M69)</f>
        <v>Secteur des services</v>
      </c>
      <c r="B69" s="2804"/>
      <c r="C69" s="2804"/>
      <c r="D69" s="2804"/>
      <c r="E69" s="2804"/>
      <c r="F69" s="2804"/>
      <c r="G69" s="2805"/>
      <c r="H69" s="2805"/>
      <c r="I69" s="443"/>
      <c r="J69" s="436"/>
      <c r="L69" s="1055" t="s">
        <v>744</v>
      </c>
      <c r="M69" s="151" t="s">
        <v>1527</v>
      </c>
    </row>
    <row r="70" spans="1:13" ht="15">
      <c r="A70" s="2793" t="str">
        <f t="shared" si="6" ref="A70:A75">A11</f>
        <v>Payable à vue</v>
      </c>
      <c r="B70" s="2794"/>
      <c r="C70" s="2794"/>
      <c r="D70" s="2794"/>
      <c r="E70" s="2795"/>
      <c r="F70" s="434">
        <v>610</v>
      </c>
      <c r="G70" s="1226"/>
      <c r="H70" s="1227"/>
      <c r="I70" s="366"/>
      <c r="J70" s="439"/>
      <c r="M70" s="104"/>
    </row>
    <row r="71" spans="1:13" ht="15">
      <c r="A71" s="2793" t="str">
        <f t="shared" si="6"/>
        <v>Payable à terme fixe &lt; 1 an</v>
      </c>
      <c r="B71" s="2794"/>
      <c r="C71" s="2794"/>
      <c r="D71" s="2794"/>
      <c r="E71" s="2795"/>
      <c r="F71" s="434">
        <v>620</v>
      </c>
      <c r="G71" s="1226"/>
      <c r="H71" s="1227"/>
      <c r="I71" s="366"/>
      <c r="J71" s="439"/>
      <c r="M71" s="104"/>
    </row>
    <row r="72" spans="1:13" ht="15">
      <c r="A72" s="2793" t="str">
        <f t="shared" si="6"/>
        <v>Payable à terme fixe &gt;= 1 an et &lt; 3 ans</v>
      </c>
      <c r="B72" s="2794"/>
      <c r="C72" s="2794"/>
      <c r="D72" s="2794"/>
      <c r="E72" s="2795"/>
      <c r="F72" s="434">
        <v>630</v>
      </c>
      <c r="G72" s="1226"/>
      <c r="H72" s="1227"/>
      <c r="I72" s="366"/>
      <c r="J72" s="439"/>
      <c r="M72" s="104"/>
    </row>
    <row r="73" spans="1:13" ht="15">
      <c r="A73" s="2793" t="str">
        <f t="shared" si="6"/>
        <v>Payable à terme fixe &gt;= 3 ans et &lt;= 5 ans</v>
      </c>
      <c r="B73" s="2794"/>
      <c r="C73" s="2794"/>
      <c r="D73" s="2794"/>
      <c r="E73" s="2795"/>
      <c r="F73" s="434">
        <v>640</v>
      </c>
      <c r="G73" s="1226"/>
      <c r="H73" s="1227"/>
      <c r="I73" s="366"/>
      <c r="J73" s="439"/>
      <c r="M73" s="104"/>
    </row>
    <row r="74" spans="1:13" ht="15">
      <c r="A74" s="2793" t="str">
        <f t="shared" si="6"/>
        <v>Payable à terme fixe &gt; 5 ans, non remboursable</v>
      </c>
      <c r="B74" s="2794"/>
      <c r="C74" s="2794"/>
      <c r="D74" s="2794"/>
      <c r="E74" s="2795"/>
      <c r="F74" s="434">
        <v>650</v>
      </c>
      <c r="G74" s="1226"/>
      <c r="H74" s="1227"/>
      <c r="I74" s="366"/>
      <c r="J74" s="439"/>
      <c r="M74" s="104"/>
    </row>
    <row r="75" spans="1:13" ht="15">
      <c r="A75" s="2793" t="str">
        <f t="shared" si="6"/>
        <v>Payable à terme fixe &gt; 5 ans, remboursable sur demande</v>
      </c>
      <c r="B75" s="2794"/>
      <c r="C75" s="2794"/>
      <c r="D75" s="2794"/>
      <c r="E75" s="2795"/>
      <c r="F75" s="434">
        <v>660</v>
      </c>
      <c r="G75" s="1226"/>
      <c r="H75" s="1227"/>
      <c r="I75" s="366"/>
      <c r="J75" s="439"/>
      <c r="M75" s="104"/>
    </row>
    <row r="76" spans="1:13" ht="22.5" customHeight="1">
      <c r="A76" s="2803" t="str">
        <f>IF(Langue=0,L76,M76)</f>
        <v>Total secteur des services</v>
      </c>
      <c r="B76" s="2804"/>
      <c r="C76" s="2804"/>
      <c r="D76" s="2804"/>
      <c r="E76" s="2810"/>
      <c r="F76" s="435">
        <v>699</v>
      </c>
      <c r="G76" s="1205">
        <f>SUM(G70:G75)</f>
        <v>0</v>
      </c>
      <c r="H76" s="1088">
        <f>SUM(H70:H75)</f>
        <v>0</v>
      </c>
      <c r="I76" s="366"/>
      <c r="J76" s="439"/>
      <c r="L76" s="1055" t="s">
        <v>745</v>
      </c>
      <c r="M76" s="151" t="s">
        <v>2217</v>
      </c>
    </row>
    <row r="77" spans="1:13" ht="15">
      <c r="A77" s="2803" t="str">
        <f>IF(Langue=0,L77,M77)</f>
        <v>Secteur des institutions publiques</v>
      </c>
      <c r="B77" s="2804"/>
      <c r="C77" s="2804"/>
      <c r="D77" s="2804"/>
      <c r="E77" s="2804"/>
      <c r="F77" s="2804"/>
      <c r="G77" s="2805"/>
      <c r="H77" s="2805"/>
      <c r="I77" s="440"/>
      <c r="J77" s="439"/>
      <c r="L77" s="1055" t="s">
        <v>746</v>
      </c>
      <c r="M77" s="151" t="s">
        <v>1528</v>
      </c>
    </row>
    <row r="78" spans="1:13" ht="15">
      <c r="A78" s="2793" t="str">
        <f t="shared" si="7" ref="A78:A83">A11</f>
        <v>Payable à vue</v>
      </c>
      <c r="B78" s="2794"/>
      <c r="C78" s="2794"/>
      <c r="D78" s="2794"/>
      <c r="E78" s="2795"/>
      <c r="F78" s="434">
        <v>710</v>
      </c>
      <c r="G78" s="1226"/>
      <c r="H78" s="1227"/>
      <c r="I78" s="366"/>
      <c r="J78" s="439"/>
      <c r="M78" s="104"/>
    </row>
    <row r="79" spans="1:13" ht="15">
      <c r="A79" s="2793" t="str">
        <f t="shared" si="7"/>
        <v>Payable à terme fixe &lt; 1 an</v>
      </c>
      <c r="B79" s="2794"/>
      <c r="C79" s="2794"/>
      <c r="D79" s="2794"/>
      <c r="E79" s="2795"/>
      <c r="F79" s="434">
        <v>720</v>
      </c>
      <c r="G79" s="1226"/>
      <c r="H79" s="1227"/>
      <c r="I79" s="366"/>
      <c r="J79" s="439"/>
      <c r="M79" s="104"/>
    </row>
    <row r="80" spans="1:13" ht="15">
      <c r="A80" s="2793" t="str">
        <f t="shared" si="7"/>
        <v>Payable à terme fixe &gt;= 1 an et &lt; 3 ans</v>
      </c>
      <c r="B80" s="2794"/>
      <c r="C80" s="2794"/>
      <c r="D80" s="2794"/>
      <c r="E80" s="2795"/>
      <c r="F80" s="434">
        <v>730</v>
      </c>
      <c r="G80" s="1226"/>
      <c r="H80" s="1227"/>
      <c r="I80" s="366"/>
      <c r="J80" s="439"/>
      <c r="M80" s="104"/>
    </row>
    <row r="81" spans="1:13" ht="15">
      <c r="A81" s="2793" t="str">
        <f t="shared" si="7"/>
        <v>Payable à terme fixe &gt;= 3 ans et &lt;= 5 ans</v>
      </c>
      <c r="B81" s="2794"/>
      <c r="C81" s="2794"/>
      <c r="D81" s="2794"/>
      <c r="E81" s="2795"/>
      <c r="F81" s="434">
        <v>740</v>
      </c>
      <c r="G81" s="1226"/>
      <c r="H81" s="1227"/>
      <c r="I81" s="366"/>
      <c r="J81" s="439"/>
      <c r="M81" s="104"/>
    </row>
    <row r="82" spans="1:13" ht="15">
      <c r="A82" s="2793" t="str">
        <f t="shared" si="7"/>
        <v>Payable à terme fixe &gt; 5 ans, non remboursable</v>
      </c>
      <c r="B82" s="2794"/>
      <c r="C82" s="2794"/>
      <c r="D82" s="2794"/>
      <c r="E82" s="2795"/>
      <c r="F82" s="434">
        <v>750</v>
      </c>
      <c r="G82" s="1226"/>
      <c r="H82" s="1227"/>
      <c r="I82" s="366"/>
      <c r="J82" s="439"/>
      <c r="M82" s="104"/>
    </row>
    <row r="83" spans="1:13" ht="15">
      <c r="A83" s="2793" t="str">
        <f t="shared" si="7"/>
        <v>Payable à terme fixe &gt; 5 ans, remboursable sur demande</v>
      </c>
      <c r="B83" s="2794"/>
      <c r="C83" s="2794"/>
      <c r="D83" s="2794"/>
      <c r="E83" s="2795"/>
      <c r="F83" s="434">
        <v>760</v>
      </c>
      <c r="G83" s="1226"/>
      <c r="H83" s="1227"/>
      <c r="I83" s="366"/>
      <c r="J83" s="439"/>
      <c r="M83" s="104"/>
    </row>
    <row r="84" spans="1:13" ht="22.5" customHeight="1">
      <c r="A84" s="2803" t="str">
        <f>IF(Langue=0,L84,M84)</f>
        <v>Total secteur des institutions publiques</v>
      </c>
      <c r="B84" s="2804"/>
      <c r="C84" s="2804"/>
      <c r="D84" s="2804"/>
      <c r="E84" s="2810"/>
      <c r="F84" s="435">
        <v>799</v>
      </c>
      <c r="G84" s="1205">
        <f>SUM(G78:G83)</f>
        <v>0</v>
      </c>
      <c r="H84" s="1088">
        <f>SUM(H78:H83)</f>
        <v>0</v>
      </c>
      <c r="I84" s="366"/>
      <c r="J84" s="439"/>
      <c r="L84" s="1055" t="s">
        <v>747</v>
      </c>
      <c r="M84" s="151" t="s">
        <v>1743</v>
      </c>
    </row>
    <row r="85" spans="1:13" ht="15">
      <c r="A85" s="2807" t="str">
        <f>IF(Langue=0,L85,M85)</f>
        <v>Secteur Autres</v>
      </c>
      <c r="B85" s="2808"/>
      <c r="C85" s="2808"/>
      <c r="D85" s="2808"/>
      <c r="E85" s="2808"/>
      <c r="F85" s="2808"/>
      <c r="G85" s="2809"/>
      <c r="H85" s="2809"/>
      <c r="I85" s="440"/>
      <c r="J85" s="439"/>
      <c r="L85" s="1055" t="s">
        <v>748</v>
      </c>
      <c r="M85" s="151" t="s">
        <v>1744</v>
      </c>
    </row>
    <row r="86" spans="1:13" ht="15">
      <c r="A86" s="2793" t="str">
        <f t="shared" si="8" ref="A86:A91">A11</f>
        <v>Payable à vue</v>
      </c>
      <c r="B86" s="2794"/>
      <c r="C86" s="2794"/>
      <c r="D86" s="2794"/>
      <c r="E86" s="2795"/>
      <c r="F86" s="434">
        <v>810</v>
      </c>
      <c r="G86" s="1329"/>
      <c r="H86" s="1330"/>
      <c r="I86" s="366"/>
      <c r="J86" s="439"/>
      <c r="M86" s="104"/>
    </row>
    <row r="87" spans="1:13" ht="15">
      <c r="A87" s="2793" t="str">
        <f t="shared" si="8"/>
        <v>Payable à terme fixe &lt; 1 an</v>
      </c>
      <c r="B87" s="2794"/>
      <c r="C87" s="2794"/>
      <c r="D87" s="2794"/>
      <c r="E87" s="2795"/>
      <c r="F87" s="434">
        <v>820</v>
      </c>
      <c r="G87" s="1329"/>
      <c r="H87" s="1330"/>
      <c r="I87" s="366"/>
      <c r="J87" s="439"/>
      <c r="M87" s="104"/>
    </row>
    <row r="88" spans="1:13" ht="15">
      <c r="A88" s="2793" t="str">
        <f t="shared" si="8"/>
        <v>Payable à terme fixe &gt;= 1 an et &lt; 3 ans</v>
      </c>
      <c r="B88" s="2794"/>
      <c r="C88" s="2794"/>
      <c r="D88" s="2794"/>
      <c r="E88" s="2795"/>
      <c r="F88" s="434">
        <v>830</v>
      </c>
      <c r="G88" s="1329"/>
      <c r="H88" s="1330"/>
      <c r="I88" s="366"/>
      <c r="J88" s="439"/>
      <c r="M88" s="104"/>
    </row>
    <row r="89" spans="1:13" ht="15">
      <c r="A89" s="2793" t="str">
        <f t="shared" si="8"/>
        <v>Payable à terme fixe &gt;= 3 ans et &lt;= 5 ans</v>
      </c>
      <c r="B89" s="2794"/>
      <c r="C89" s="2794"/>
      <c r="D89" s="2794"/>
      <c r="E89" s="2795"/>
      <c r="F89" s="434">
        <v>840</v>
      </c>
      <c r="G89" s="1329"/>
      <c r="H89" s="1330"/>
      <c r="I89" s="366"/>
      <c r="J89" s="439"/>
      <c r="M89" s="104"/>
    </row>
    <row r="90" spans="1:13" ht="15">
      <c r="A90" s="2793" t="str">
        <f t="shared" si="8"/>
        <v>Payable à terme fixe &gt; 5 ans, non remboursable</v>
      </c>
      <c r="B90" s="2794"/>
      <c r="C90" s="2794"/>
      <c r="D90" s="2794"/>
      <c r="E90" s="2795"/>
      <c r="F90" s="434">
        <v>850</v>
      </c>
      <c r="G90" s="1329"/>
      <c r="H90" s="1330"/>
      <c r="I90" s="366"/>
      <c r="J90" s="439"/>
      <c r="M90" s="104"/>
    </row>
    <row r="91" spans="1:13" ht="15">
      <c r="A91" s="2793" t="str">
        <f t="shared" si="8"/>
        <v>Payable à terme fixe &gt; 5 ans, remboursable sur demande</v>
      </c>
      <c r="B91" s="2794"/>
      <c r="C91" s="2794"/>
      <c r="D91" s="2794"/>
      <c r="E91" s="2795"/>
      <c r="F91" s="434">
        <v>860</v>
      </c>
      <c r="G91" s="1329"/>
      <c r="H91" s="1330"/>
      <c r="I91" s="366"/>
      <c r="J91" s="439"/>
      <c r="M91" s="104"/>
    </row>
    <row r="92" spans="1:13" ht="22.5" customHeight="1">
      <c r="A92" s="2803" t="str">
        <f>IF(Langue=0,L92,M92)</f>
        <v>Total Autres</v>
      </c>
      <c r="B92" s="2804"/>
      <c r="C92" s="2804"/>
      <c r="D92" s="2804"/>
      <c r="E92" s="2810"/>
      <c r="F92" s="434">
        <v>869</v>
      </c>
      <c r="G92" s="1206">
        <f>SUM(G86:G91)</f>
        <v>0</v>
      </c>
      <c r="H92" s="1099">
        <f>SUM(H86:H91)</f>
        <v>0</v>
      </c>
      <c r="I92" s="366"/>
      <c r="J92" s="439"/>
      <c r="L92" s="1055" t="s">
        <v>749</v>
      </c>
      <c r="M92" s="151" t="s">
        <v>1525</v>
      </c>
    </row>
    <row r="93" spans="1:13" ht="22.5" customHeight="1">
      <c r="A93" s="2803" t="str">
        <f>IF(Langue=0,L93,M93)</f>
        <v>TOTAL - DÉPÔTS ENTREPRISES ET GOUVERNEMENTS</v>
      </c>
      <c r="B93" s="2804"/>
      <c r="C93" s="2804"/>
      <c r="D93" s="2804"/>
      <c r="E93" s="2810"/>
      <c r="F93" s="435">
        <v>899</v>
      </c>
      <c r="G93" s="1205">
        <f>SUM(G92,G84,G76,G68,G44,G36,G28)</f>
        <v>0</v>
      </c>
      <c r="H93" s="1200">
        <f>SUM(H92,H84,H76,H68,H44,H36,H28)</f>
        <v>0</v>
      </c>
      <c r="I93" s="366"/>
      <c r="J93" s="439"/>
      <c r="L93" s="150" t="s">
        <v>965</v>
      </c>
      <c r="M93" s="151" t="s">
        <v>2305</v>
      </c>
    </row>
    <row r="94" spans="1:13" ht="15" customHeight="1">
      <c r="A94" s="2440" t="str">
        <f>IF(Langue=0,L94,M94)</f>
        <v>DÉPÔTS - INSTITUTIONS DE DÉPÔT
(Les intérêts courus doivent être présentés à l'annexe 2345)</v>
      </c>
      <c r="B94" s="2798"/>
      <c r="C94" s="2798"/>
      <c r="D94" s="2798"/>
      <c r="E94" s="2798"/>
      <c r="F94" s="2441"/>
      <c r="G94" s="2431"/>
      <c r="H94" s="2797"/>
      <c r="I94" s="440"/>
      <c r="J94" s="439"/>
      <c r="L94" s="933" t="s">
        <v>2376</v>
      </c>
      <c r="M94" s="247" t="s">
        <v>2380</v>
      </c>
    </row>
    <row r="95" spans="1:13" ht="48.75" customHeight="1">
      <c r="A95" s="2442"/>
      <c r="B95" s="2799"/>
      <c r="C95" s="2799"/>
      <c r="D95" s="2799"/>
      <c r="E95" s="2799"/>
      <c r="F95" s="2443"/>
      <c r="G95" s="2431"/>
      <c r="H95" s="2797"/>
      <c r="I95" s="440"/>
      <c r="J95" s="439"/>
      <c r="M95" s="104"/>
    </row>
    <row r="96" spans="1:13" ht="15">
      <c r="A96" s="2800"/>
      <c r="B96" s="2801"/>
      <c r="C96" s="2801"/>
      <c r="D96" s="2801"/>
      <c r="E96" s="2801"/>
      <c r="F96" s="2802"/>
      <c r="G96" s="523"/>
      <c r="H96" s="433"/>
      <c r="I96" s="440"/>
      <c r="J96" s="439"/>
      <c r="M96" s="104"/>
    </row>
    <row r="97" spans="1:13" ht="15">
      <c r="A97" s="2793" t="str">
        <f t="shared" si="9" ref="A97:A102">A11</f>
        <v>Payable à vue</v>
      </c>
      <c r="B97" s="2794"/>
      <c r="C97" s="2794"/>
      <c r="D97" s="2794"/>
      <c r="E97" s="2795"/>
      <c r="F97" s="434">
        <v>910</v>
      </c>
      <c r="G97" s="1226"/>
      <c r="H97" s="1227"/>
      <c r="I97" s="366"/>
      <c r="J97" s="439"/>
      <c r="M97" s="104"/>
    </row>
    <row r="98" spans="1:13" ht="15">
      <c r="A98" s="2793" t="str">
        <f t="shared" si="9"/>
        <v>Payable à terme fixe &lt; 1 an</v>
      </c>
      <c r="B98" s="2794"/>
      <c r="C98" s="2794"/>
      <c r="D98" s="2794"/>
      <c r="E98" s="2795"/>
      <c r="F98" s="434">
        <v>920</v>
      </c>
      <c r="G98" s="1226"/>
      <c r="H98" s="1227"/>
      <c r="I98" s="366"/>
      <c r="J98" s="439"/>
      <c r="M98" s="104"/>
    </row>
    <row r="99" spans="1:13" ht="15">
      <c r="A99" s="2793" t="str">
        <f t="shared" si="9"/>
        <v>Payable à terme fixe &gt;= 1 an et &lt; 3 ans</v>
      </c>
      <c r="B99" s="2794"/>
      <c r="C99" s="2794"/>
      <c r="D99" s="2794"/>
      <c r="E99" s="2795"/>
      <c r="F99" s="434">
        <v>930</v>
      </c>
      <c r="G99" s="1226"/>
      <c r="H99" s="1227"/>
      <c r="I99" s="366"/>
      <c r="J99" s="439"/>
      <c r="M99" s="104"/>
    </row>
    <row r="100" spans="1:13" ht="15">
      <c r="A100" s="2793" t="str">
        <f t="shared" si="9"/>
        <v>Payable à terme fixe &gt;= 3 ans et &lt;= 5 ans</v>
      </c>
      <c r="B100" s="2794"/>
      <c r="C100" s="2794"/>
      <c r="D100" s="2794"/>
      <c r="E100" s="2795"/>
      <c r="F100" s="434">
        <v>940</v>
      </c>
      <c r="G100" s="1226"/>
      <c r="H100" s="1227"/>
      <c r="I100" s="366"/>
      <c r="J100" s="439"/>
      <c r="M100" s="104"/>
    </row>
    <row r="101" spans="1:13" ht="15">
      <c r="A101" s="2793" t="str">
        <f t="shared" si="9"/>
        <v>Payable à terme fixe &gt; 5 ans, non remboursable</v>
      </c>
      <c r="B101" s="2794"/>
      <c r="C101" s="2794"/>
      <c r="D101" s="2794"/>
      <c r="E101" s="2795"/>
      <c r="F101" s="434">
        <v>950</v>
      </c>
      <c r="G101" s="1226"/>
      <c r="H101" s="1227"/>
      <c r="I101" s="366"/>
      <c r="J101" s="439"/>
      <c r="M101" s="104"/>
    </row>
    <row r="102" spans="1:13" ht="15">
      <c r="A102" s="2793" t="str">
        <f t="shared" si="9"/>
        <v>Payable à terme fixe &gt; 5 ans, remboursable sur demande</v>
      </c>
      <c r="B102" s="2794"/>
      <c r="C102" s="2794"/>
      <c r="D102" s="2794"/>
      <c r="E102" s="2795"/>
      <c r="F102" s="434">
        <v>960</v>
      </c>
      <c r="G102" s="1226"/>
      <c r="H102" s="1227"/>
      <c r="I102" s="366"/>
      <c r="J102" s="439"/>
      <c r="M102" s="104"/>
    </row>
    <row r="103" spans="1:13" ht="22.5" customHeight="1">
      <c r="A103" s="2803" t="str">
        <f>IF(Langue=0,L103,M103)</f>
        <v>TOTAL  DÉPÔTS INSTITUTIONS DE DÉPÔT</v>
      </c>
      <c r="B103" s="2804"/>
      <c r="C103" s="2804"/>
      <c r="D103" s="2804"/>
      <c r="E103" s="2810"/>
      <c r="F103" s="435">
        <v>999</v>
      </c>
      <c r="G103" s="1272">
        <f>SUM(G97:G102)</f>
        <v>0</v>
      </c>
      <c r="H103" s="1201">
        <f>SUM(H97:H102)</f>
        <v>0</v>
      </c>
      <c r="I103" s="366"/>
      <c r="J103" s="439"/>
      <c r="L103" s="150" t="s">
        <v>966</v>
      </c>
      <c r="M103" s="151" t="s">
        <v>2306</v>
      </c>
    </row>
    <row r="104" spans="1:10" ht="22.5" customHeight="1">
      <c r="A104" s="2815" t="s">
        <v>80</v>
      </c>
      <c r="B104" s="2815"/>
      <c r="C104" s="2815"/>
      <c r="D104" s="2815"/>
      <c r="E104" s="2815"/>
      <c r="F104" s="435">
        <v>1999</v>
      </c>
      <c r="G104" s="1276">
        <f>SUM(G103,G93,G17)</f>
        <v>0</v>
      </c>
      <c r="H104" s="1277">
        <f>SUM(H103,H93,J17)</f>
        <v>0</v>
      </c>
      <c r="I104" s="652"/>
      <c r="J104" s="653"/>
    </row>
    <row r="105" spans="1:10" ht="15">
      <c r="A105" s="444"/>
      <c r="B105" s="64"/>
      <c r="C105" s="64"/>
      <c r="D105" s="64"/>
      <c r="E105" s="64"/>
      <c r="F105" s="65"/>
      <c r="G105" s="367"/>
      <c r="H105" s="360"/>
      <c r="J105" s="916"/>
    </row>
    <row r="106" spans="1:10" ht="15">
      <c r="A106" s="2526">
        <f>A50+1</f>
        <v>58</v>
      </c>
      <c r="B106" s="2769"/>
      <c r="C106" s="2769"/>
      <c r="D106" s="2769"/>
      <c r="E106" s="2769"/>
      <c r="F106" s="2769"/>
      <c r="G106" s="2769"/>
      <c r="H106" s="2769"/>
      <c r="I106" s="2769"/>
      <c r="J106" s="2770"/>
    </row>
  </sheetData>
  <sheetProtection algorithmName="SHA-512" hashValue="rGJcOa5c0+AzV+hbBigWv00Mk6oGJr64VCjAjKvF4TslL8pvQrv5K2OT3px2JS/gP9mye9NemT5MhnyF4p+YjQ==" saltValue="SwPIIHtXAPPQrSPF3u4ezw==" spinCount="100000" sheet="1" objects="1" scenarios="1"/>
  <mergeCells count="104">
    <mergeCell ref="A99:E99"/>
    <mergeCell ref="A66:E66"/>
    <mergeCell ref="A63:E63"/>
    <mergeCell ref="A58:F60"/>
    <mergeCell ref="A64:E64"/>
    <mergeCell ref="A65:E65"/>
    <mergeCell ref="A28:E28"/>
    <mergeCell ref="A37:H37"/>
    <mergeCell ref="A44:E44"/>
    <mergeCell ref="A36:E36"/>
    <mergeCell ref="A31:E31"/>
    <mergeCell ref="A27:E27"/>
    <mergeCell ref="A26:E26"/>
    <mergeCell ref="A38:E38"/>
    <mergeCell ref="A40:E40"/>
    <mergeCell ref="A41:E41"/>
    <mergeCell ref="A104:E104"/>
    <mergeCell ref="A81:E81"/>
    <mergeCell ref="A83:E83"/>
    <mergeCell ref="A87:E87"/>
    <mergeCell ref="A88:E88"/>
    <mergeCell ref="A89:E89"/>
    <mergeCell ref="A100:E100"/>
    <mergeCell ref="A71:E71"/>
    <mergeCell ref="A91:E91"/>
    <mergeCell ref="A73:E73"/>
    <mergeCell ref="A72:E72"/>
    <mergeCell ref="A102:E102"/>
    <mergeCell ref="A103:E103"/>
    <mergeCell ref="A93:E93"/>
    <mergeCell ref="A101:E101"/>
    <mergeCell ref="A97:E97"/>
    <mergeCell ref="A98:E98"/>
    <mergeCell ref="A43:E43"/>
    <mergeCell ref="A70:E70"/>
    <mergeCell ref="A1:H1"/>
    <mergeCell ref="A15:E15"/>
    <mergeCell ref="A12:E12"/>
    <mergeCell ref="A24:E24"/>
    <mergeCell ref="A25:E25"/>
    <mergeCell ref="G8:G9"/>
    <mergeCell ref="H8:H9"/>
    <mergeCell ref="A35:E35"/>
    <mergeCell ref="A18:F20"/>
    <mergeCell ref="A29:H29"/>
    <mergeCell ref="A32:E32"/>
    <mergeCell ref="A33:E33"/>
    <mergeCell ref="A13:E13"/>
    <mergeCell ref="A23:E23"/>
    <mergeCell ref="A34:E34"/>
    <mergeCell ref="A30:E30"/>
    <mergeCell ref="A22:E22"/>
    <mergeCell ref="A21:H21"/>
    <mergeCell ref="G18:G19"/>
    <mergeCell ref="A11:E11"/>
    <mergeCell ref="A17:E17"/>
    <mergeCell ref="A8:F10"/>
    <mergeCell ref="A16:E16"/>
    <mergeCell ref="A14:E14"/>
    <mergeCell ref="I58:I59"/>
    <mergeCell ref="H94:H95"/>
    <mergeCell ref="A50:J50"/>
    <mergeCell ref="A94:F96"/>
    <mergeCell ref="A69:H69"/>
    <mergeCell ref="A61:H61"/>
    <mergeCell ref="A77:H77"/>
    <mergeCell ref="A85:H85"/>
    <mergeCell ref="A68:E68"/>
    <mergeCell ref="A76:E76"/>
    <mergeCell ref="A75:E75"/>
    <mergeCell ref="A79:E79"/>
    <mergeCell ref="A84:E84"/>
    <mergeCell ref="A92:E92"/>
    <mergeCell ref="A67:E67"/>
    <mergeCell ref="A78:E78"/>
    <mergeCell ref="A74:E74"/>
    <mergeCell ref="A82:E82"/>
    <mergeCell ref="A90:E90"/>
    <mergeCell ref="A80:E80"/>
    <mergeCell ref="A86:E86"/>
    <mergeCell ref="A106:J106"/>
    <mergeCell ref="A2:J2"/>
    <mergeCell ref="A51:J51"/>
    <mergeCell ref="A52:J52"/>
    <mergeCell ref="A53:J53"/>
    <mergeCell ref="A54:J54"/>
    <mergeCell ref="A55:J55"/>
    <mergeCell ref="A56:J56"/>
    <mergeCell ref="A57:J57"/>
    <mergeCell ref="J8:J9"/>
    <mergeCell ref="I8:I9"/>
    <mergeCell ref="I18:I19"/>
    <mergeCell ref="H18:H19"/>
    <mergeCell ref="A7:J7"/>
    <mergeCell ref="A6:J6"/>
    <mergeCell ref="A5:J5"/>
    <mergeCell ref="A4:J4"/>
    <mergeCell ref="A3:J3"/>
    <mergeCell ref="H58:H59"/>
    <mergeCell ref="G58:G59"/>
    <mergeCell ref="G94:G95"/>
    <mergeCell ref="A39:E39"/>
    <mergeCell ref="A42:E42"/>
    <mergeCell ref="A62:E62"/>
  </mergeCells>
  <hyperlinks>
    <hyperlink ref="J17" location="_P100200001" tooltip="Bilan - Ligne 2000 \ Balance Sheet - Line 2000" display="_P100200001"/>
    <hyperlink ref="H93" location="_P100201001" tooltip="Bilan - Ligne 2010 \ Balance Sheet - Line 2010" display="_P100201001"/>
    <hyperlink ref="H103" location="_P100202001" tooltip="Bilan - Ligne 2020 \ Balance Sheet - Line 2020" display="_P100202001"/>
  </hyperlinks>
  <printOptions horizontalCentered="1"/>
  <pageMargins left="0.393700787401575" right="0.393700787401575" top="1.11555118110236" bottom="0.393700787401575" header="0.31496062992126" footer="0.118110236220472"/>
  <pageSetup orientation="portrait" scale="72" r:id="rId2"/>
  <rowBreaks count="1" manualBreakCount="1">
    <brk id="50" max="16383" man="1"/>
  </rowBreaks>
  <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Feuil44">
    <tabColor theme="9" tint="0.399980008602142"/>
  </sheetPr>
  <dimension ref="A1:J44"/>
  <sheetViews>
    <sheetView zoomScale="90" zoomScaleNormal="90" workbookViewId="0" topLeftCell="A1">
      <selection pane="topLeft" activeCell="A1" sqref="A1:C1"/>
    </sheetView>
  </sheetViews>
  <sheetFormatPr defaultColWidth="0" defaultRowHeight="15" outlineLevelCol="1"/>
  <cols>
    <col min="1" max="1" width="37.1428571428571" style="915" customWidth="1"/>
    <col min="2" max="2" width="6" style="915" customWidth="1"/>
    <col min="3" max="4" width="19.2857142857143" style="915" customWidth="1"/>
    <col min="5" max="5" width="19.2857142857143" style="73" customWidth="1"/>
    <col min="6" max="6" width="1.42857142857143" style="915" customWidth="1"/>
    <col min="7" max="7" width="27.5714285714286" style="915" hidden="1" customWidth="1" outlineLevel="1"/>
    <col min="8" max="8" width="20.4285714285714" style="915" hidden="1" customWidth="1" outlineLevel="1"/>
    <col min="9" max="9" width="0" style="915" hidden="1" customWidth="1" collapsed="1"/>
    <col min="10" max="16384" width="11.4285714285714" style="915" hidden="1"/>
  </cols>
  <sheetData>
    <row r="1" spans="1:5" ht="24" customHeight="1">
      <c r="A1" s="1795" t="str">
        <f>Identification!A14</f>
        <v>SOCIÉTÉ À CHARTE QUÉBÉCOISE</v>
      </c>
      <c r="B1" s="1796"/>
      <c r="C1" s="1796"/>
      <c r="D1" s="937"/>
      <c r="E1" s="218" t="str">
        <f>Identification!A15</f>
        <v>ÉTAT ANNUEL</v>
      </c>
    </row>
    <row r="2" spans="1:5" ht="15">
      <c r="A2" s="2146" t="str">
        <f>IF(Langue=0,"ANNEXE "&amp;'T des M - T of C'!A57,"SCHEDULE "&amp;'T des M - T of C'!A57)</f>
        <v>ANNEXE 2000.1</v>
      </c>
      <c r="B2" s="2147"/>
      <c r="C2" s="2147"/>
      <c r="D2" s="2147"/>
      <c r="E2" s="2148"/>
    </row>
    <row r="3" spans="1:10" ht="22.5" customHeight="1">
      <c r="A3" s="1901">
        <f>'300'!$A$3</f>
        <v>0</v>
      </c>
      <c r="B3" s="1902"/>
      <c r="C3" s="1902"/>
      <c r="D3" s="1902"/>
      <c r="E3" s="1903"/>
      <c r="F3" s="697"/>
      <c r="G3" s="697"/>
      <c r="H3" s="697"/>
      <c r="I3" s="697"/>
      <c r="J3" s="697"/>
    </row>
    <row r="4" spans="1:5" ht="22.5" customHeight="1">
      <c r="A4" s="1764" t="str">
        <f>UPPER('T des M - T of C'!B57)</f>
        <v>SOMMAIRE DES DÉPÔTS - SELON L'IMPORTANCE</v>
      </c>
      <c r="B4" s="1765"/>
      <c r="C4" s="1765"/>
      <c r="D4" s="1765"/>
      <c r="E4" s="1766"/>
    </row>
    <row r="5" spans="1:8" ht="22.5" customHeight="1">
      <c r="A5" s="2188" t="str">
        <f>IF(Langue=0,"au "&amp;Identification!J19,"As at "&amp;Identification!J19)</f>
        <v>au </v>
      </c>
      <c r="B5" s="2189"/>
      <c r="C5" s="2189"/>
      <c r="D5" s="2189"/>
      <c r="E5" s="2190"/>
      <c r="H5" s="143"/>
    </row>
    <row r="6" spans="1:8" ht="15.75" customHeight="1">
      <c r="A6" s="2124" t="str">
        <f>IF(Langue=0,G6,H6)</f>
        <v>(000$)</v>
      </c>
      <c r="B6" s="2125"/>
      <c r="C6" s="2125"/>
      <c r="D6" s="2125"/>
      <c r="E6" s="2126"/>
      <c r="G6" s="102" t="s">
        <v>325</v>
      </c>
      <c r="H6" s="244" t="s">
        <v>970</v>
      </c>
    </row>
    <row r="7" spans="1:8" ht="11.25" customHeight="1">
      <c r="A7" s="2193"/>
      <c r="B7" s="2194"/>
      <c r="C7" s="2194"/>
      <c r="D7" s="2194"/>
      <c r="E7" s="2195"/>
      <c r="H7" s="143"/>
    </row>
    <row r="8" spans="1:8" ht="15" customHeight="1">
      <c r="A8" s="1904" t="str">
        <f>IF(Langue=0,G19,H19)</f>
        <v>TRANCHE</v>
      </c>
      <c r="B8" s="1906"/>
      <c r="C8" s="2343" t="str">
        <f>IF(Langue=0,G20,H20)</f>
        <v>Nombre</v>
      </c>
      <c r="D8" s="2343" t="str">
        <f>IF(Langue=0,G21,H21)</f>
        <v>Montant</v>
      </c>
      <c r="E8" s="2816" t="s">
        <v>69</v>
      </c>
      <c r="H8" s="143"/>
    </row>
    <row r="9" spans="1:8" ht="37.5" customHeight="1">
      <c r="A9" s="2178"/>
      <c r="B9" s="2341"/>
      <c r="C9" s="2507"/>
      <c r="D9" s="2507"/>
      <c r="E9" s="2817"/>
      <c r="H9" s="143"/>
    </row>
    <row r="10" spans="1:8" ht="15">
      <c r="A10" s="2154"/>
      <c r="B10" s="2208"/>
      <c r="C10" s="522" t="s">
        <v>376</v>
      </c>
      <c r="D10" s="522" t="s">
        <v>378</v>
      </c>
      <c r="E10" s="522" t="s">
        <v>379</v>
      </c>
      <c r="H10" s="143"/>
    </row>
    <row r="11" spans="1:8" ht="15" customHeight="1">
      <c r="A11" s="271" t="str">
        <f>IF(Langue=0,G11,H11)</f>
        <v>0 à 100  </v>
      </c>
      <c r="B11" s="445" t="s">
        <v>385</v>
      </c>
      <c r="C11" s="1194"/>
      <c r="D11" s="1194"/>
      <c r="E11" s="1331">
        <f>IF(($D$16=0),0,+D11/$D$16)</f>
        <v>0</v>
      </c>
      <c r="G11" s="446" t="s">
        <v>487</v>
      </c>
      <c r="H11" s="154" t="s">
        <v>1275</v>
      </c>
    </row>
    <row r="12" spans="1:8" ht="15" customHeight="1">
      <c r="A12" s="271" t="str">
        <f>IF(Langue=0,G12,H12)</f>
        <v>Plus de 100 jusqu'à 250  </v>
      </c>
      <c r="B12" s="445" t="s">
        <v>194</v>
      </c>
      <c r="C12" s="1194"/>
      <c r="D12" s="1194"/>
      <c r="E12" s="1331">
        <f>IF(($D$16=0),0,+D12/$D$16)</f>
        <v>0</v>
      </c>
      <c r="G12" s="446" t="s">
        <v>488</v>
      </c>
      <c r="H12" s="154" t="s">
        <v>1276</v>
      </c>
    </row>
    <row r="13" spans="1:8" ht="15" customHeight="1">
      <c r="A13" s="271" t="str">
        <f>IF(Langue=0,G13,H13)</f>
        <v>Plus de 250 jusqu'à 1 000  </v>
      </c>
      <c r="B13" s="445" t="s">
        <v>195</v>
      </c>
      <c r="C13" s="1194"/>
      <c r="D13" s="1194"/>
      <c r="E13" s="1331">
        <f>IF(($D$16=0),0,+D13/$D$16)</f>
        <v>0</v>
      </c>
      <c r="G13" s="446" t="s">
        <v>489</v>
      </c>
      <c r="H13" s="154" t="s">
        <v>1277</v>
      </c>
    </row>
    <row r="14" spans="1:8" ht="15" customHeight="1">
      <c r="A14" s="271" t="str">
        <f>IF(Langue=0,G14,H14)</f>
        <v>Plus de 1 000 jusqu'à 10 000  </v>
      </c>
      <c r="B14" s="445" t="s">
        <v>200</v>
      </c>
      <c r="C14" s="1194"/>
      <c r="D14" s="1194"/>
      <c r="E14" s="1331">
        <f>IF(($D$16=0),0,+D14/$D$16)</f>
        <v>0</v>
      </c>
      <c r="G14" s="446" t="s">
        <v>490</v>
      </c>
      <c r="H14" s="154" t="s">
        <v>1278</v>
      </c>
    </row>
    <row r="15" spans="1:8" ht="15" customHeight="1">
      <c r="A15" s="271" t="str">
        <f>IF(Langue=0,G15,H15)</f>
        <v>Plus de 10 000  </v>
      </c>
      <c r="B15" s="445" t="s">
        <v>347</v>
      </c>
      <c r="C15" s="1194"/>
      <c r="D15" s="1194"/>
      <c r="E15" s="1331">
        <f>IF(($D$16=0),0,+D15/$D$16)</f>
        <v>0</v>
      </c>
      <c r="G15" s="446" t="s">
        <v>486</v>
      </c>
      <c r="H15" s="154" t="s">
        <v>1279</v>
      </c>
    </row>
    <row r="16" spans="1:8" s="925" customFormat="1" ht="22.5" customHeight="1">
      <c r="A16" s="329" t="s">
        <v>80</v>
      </c>
      <c r="B16" s="447" t="s">
        <v>386</v>
      </c>
      <c r="C16" s="1202">
        <f>SUM(C11:C15)</f>
        <v>0</v>
      </c>
      <c r="D16" s="1202">
        <f>SUM(D11:D15)</f>
        <v>0</v>
      </c>
      <c r="E16" s="1332">
        <f>SUM(E11:E15)</f>
        <v>0</v>
      </c>
      <c r="H16" s="104"/>
    </row>
    <row r="17" spans="1:8" ht="15">
      <c r="A17" s="1759"/>
      <c r="B17" s="1760"/>
      <c r="C17" s="1695"/>
      <c r="D17" s="1695"/>
      <c r="E17" s="1696"/>
      <c r="H17" s="143"/>
    </row>
    <row r="18" spans="1:8" ht="15">
      <c r="A18" s="1694"/>
      <c r="B18" s="1695"/>
      <c r="C18" s="1695"/>
      <c r="D18" s="1695"/>
      <c r="E18" s="1696"/>
      <c r="H18" s="143"/>
    </row>
    <row r="19" spans="1:8" ht="15">
      <c r="A19" s="1694"/>
      <c r="B19" s="1695"/>
      <c r="C19" s="1695"/>
      <c r="D19" s="1695"/>
      <c r="E19" s="1696"/>
      <c r="G19" s="936" t="s">
        <v>409</v>
      </c>
      <c r="H19" s="160" t="s">
        <v>1202</v>
      </c>
    </row>
    <row r="20" spans="1:8" ht="15">
      <c r="A20" s="1694"/>
      <c r="B20" s="1695"/>
      <c r="C20" s="1695"/>
      <c r="D20" s="1695"/>
      <c r="E20" s="1696"/>
      <c r="G20" s="914" t="s">
        <v>151</v>
      </c>
      <c r="H20" s="384" t="s">
        <v>1191</v>
      </c>
    </row>
    <row r="21" spans="1:8" ht="15">
      <c r="A21" s="1694"/>
      <c r="B21" s="1695"/>
      <c r="C21" s="1695"/>
      <c r="D21" s="1695"/>
      <c r="E21" s="1696"/>
      <c r="G21" s="914" t="s">
        <v>205</v>
      </c>
      <c r="H21" s="384" t="s">
        <v>1196</v>
      </c>
    </row>
    <row r="22" spans="1:8" ht="15">
      <c r="A22" s="1694"/>
      <c r="B22" s="1695"/>
      <c r="C22" s="1695"/>
      <c r="D22" s="1695"/>
      <c r="E22" s="1696"/>
      <c r="G22" s="1005" t="s">
        <v>69</v>
      </c>
      <c r="H22" s="625" t="s">
        <v>69</v>
      </c>
    </row>
    <row r="23" spans="1:5" ht="15">
      <c r="A23" s="1694"/>
      <c r="B23" s="1695"/>
      <c r="C23" s="1695"/>
      <c r="D23" s="1695"/>
      <c r="E23" s="1696"/>
    </row>
    <row r="24" spans="1:5" ht="15">
      <c r="A24" s="1694"/>
      <c r="B24" s="1695"/>
      <c r="C24" s="1695"/>
      <c r="D24" s="1695"/>
      <c r="E24" s="1696"/>
    </row>
    <row r="25" spans="1:5" ht="15">
      <c r="A25" s="1694"/>
      <c r="B25" s="1695"/>
      <c r="C25" s="1695"/>
      <c r="D25" s="1695"/>
      <c r="E25" s="1696"/>
    </row>
    <row r="26" spans="1:5" ht="15">
      <c r="A26" s="1694"/>
      <c r="B26" s="1695"/>
      <c r="C26" s="1695"/>
      <c r="D26" s="1695"/>
      <c r="E26" s="1696"/>
    </row>
    <row r="27" spans="1:5" ht="15">
      <c r="A27" s="1694"/>
      <c r="B27" s="1695"/>
      <c r="C27" s="1695"/>
      <c r="D27" s="1695"/>
      <c r="E27" s="1696"/>
    </row>
    <row r="28" spans="1:5" ht="15">
      <c r="A28" s="1694"/>
      <c r="B28" s="1695"/>
      <c r="C28" s="1695"/>
      <c r="D28" s="1695"/>
      <c r="E28" s="1696"/>
    </row>
    <row r="29" spans="1:5" ht="15">
      <c r="A29" s="1694"/>
      <c r="B29" s="1695"/>
      <c r="C29" s="1695"/>
      <c r="D29" s="1695"/>
      <c r="E29" s="1696"/>
    </row>
    <row r="30" spans="1:5" ht="15">
      <c r="A30" s="1694"/>
      <c r="B30" s="1695"/>
      <c r="C30" s="1695"/>
      <c r="D30" s="1695"/>
      <c r="E30" s="1696"/>
    </row>
    <row r="31" spans="1:5" ht="15">
      <c r="A31" s="1694"/>
      <c r="B31" s="1695"/>
      <c r="C31" s="1695"/>
      <c r="D31" s="1695"/>
      <c r="E31" s="1696"/>
    </row>
    <row r="32" spans="1:5" ht="15">
      <c r="A32" s="1694"/>
      <c r="B32" s="1695"/>
      <c r="C32" s="1695"/>
      <c r="D32" s="1695"/>
      <c r="E32" s="1696"/>
    </row>
    <row r="33" spans="1:5" ht="15">
      <c r="A33" s="1694"/>
      <c r="B33" s="1695"/>
      <c r="C33" s="1695"/>
      <c r="D33" s="1695"/>
      <c r="E33" s="1696"/>
    </row>
    <row r="34" spans="1:5" ht="15">
      <c r="A34" s="1694"/>
      <c r="B34" s="1695"/>
      <c r="C34" s="1695"/>
      <c r="D34" s="1695"/>
      <c r="E34" s="1696"/>
    </row>
    <row r="35" spans="1:5" ht="15">
      <c r="A35" s="1694"/>
      <c r="B35" s="1695"/>
      <c r="C35" s="1695"/>
      <c r="D35" s="1695"/>
      <c r="E35" s="1696"/>
    </row>
    <row r="36" spans="1:5" ht="15">
      <c r="A36" s="1694"/>
      <c r="B36" s="1695"/>
      <c r="C36" s="1695"/>
      <c r="D36" s="1695"/>
      <c r="E36" s="1696"/>
    </row>
    <row r="37" spans="1:5" ht="15">
      <c r="A37" s="1694"/>
      <c r="B37" s="1695"/>
      <c r="C37" s="1695"/>
      <c r="D37" s="1695"/>
      <c r="E37" s="1696"/>
    </row>
    <row r="38" spans="1:5" ht="15">
      <c r="A38" s="1694"/>
      <c r="B38" s="1695"/>
      <c r="C38" s="1695"/>
      <c r="D38" s="1695"/>
      <c r="E38" s="1696"/>
    </row>
    <row r="39" spans="1:5" ht="15">
      <c r="A39" s="1694"/>
      <c r="B39" s="1695"/>
      <c r="C39" s="1695"/>
      <c r="D39" s="1695"/>
      <c r="E39" s="1696"/>
    </row>
    <row r="40" spans="1:5" ht="15">
      <c r="A40" s="1694"/>
      <c r="B40" s="1695"/>
      <c r="C40" s="1695"/>
      <c r="D40" s="1695"/>
      <c r="E40" s="1696"/>
    </row>
    <row r="41" spans="1:5" ht="15">
      <c r="A41" s="1694"/>
      <c r="B41" s="1695"/>
      <c r="C41" s="1695"/>
      <c r="D41" s="1695"/>
      <c r="E41" s="1696"/>
    </row>
    <row r="42" spans="1:5" ht="15">
      <c r="A42" s="1694"/>
      <c r="B42" s="1695"/>
      <c r="C42" s="1695"/>
      <c r="D42" s="1695"/>
      <c r="E42" s="1696"/>
    </row>
    <row r="43" spans="1:5" ht="15">
      <c r="A43" s="1694"/>
      <c r="B43" s="1695"/>
      <c r="C43" s="1695"/>
      <c r="D43" s="1695"/>
      <c r="E43" s="1696"/>
    </row>
    <row r="44" spans="1:5" ht="15">
      <c r="A44" s="2484">
        <f>+'2000'!A106:J106+1</f>
        <v>59</v>
      </c>
      <c r="B44" s="2197"/>
      <c r="C44" s="2197"/>
      <c r="D44" s="2197"/>
      <c r="E44" s="2198"/>
    </row>
  </sheetData>
  <sheetProtection algorithmName="SHA-512" hashValue="ilohHHUfYfp2qhaKUebd23oHUtbYAsGZdsQLqM1NFJ1kINSRWWV9KhaKDSFv/TZ756h5lMV6J5tm4J7T7oe5qg==" saltValue="1ALOxhYf+lLp1GuD2x1W3Q==" spinCount="100000" sheet="1" objects="1" scenarios="1"/>
  <mergeCells count="14">
    <mergeCell ref="A10:B10"/>
    <mergeCell ref="A8:B9"/>
    <mergeCell ref="A5:E5"/>
    <mergeCell ref="A44:E44"/>
    <mergeCell ref="A7:E7"/>
    <mergeCell ref="C8:C9"/>
    <mergeCell ref="D8:D9"/>
    <mergeCell ref="E8:E9"/>
    <mergeCell ref="A17:E43"/>
    <mergeCell ref="A2:E2"/>
    <mergeCell ref="A6:E6"/>
    <mergeCell ref="A3:E3"/>
    <mergeCell ref="A4:E4"/>
    <mergeCell ref="A1:C1"/>
  </mergeCells>
  <conditionalFormatting sqref="A4">
    <cfRule type="expression" priority="3" dxfId="132">
      <formula>'\Coopératives\[Formulaire COOP_ 2015_VF_1.1.1.xlsx]Feuil1'!#REF!=0</formula>
    </cfRule>
  </conditionalFormatting>
  <conditionalFormatting sqref="A6">
    <cfRule type="expression" priority="1" dxfId="132">
      <formula>'\Coopératives\[Formulaire COOP_ 2015_VF_1.1.1.xlsx]Feuil1'!#REF!=0</formula>
    </cfRule>
  </conditionalFormatting>
  <printOptions horizontalCentered="1"/>
  <pageMargins left="0.393700787401575" right="0.393700787401575" top="1.11555118110236" bottom="0.590551181102362" header="0.31496062992126" footer="0.31496062992126"/>
  <pageSetup orientation="portrait" scale="76" r:id="rId2"/>
  <ignoredErrors>
    <ignoredError sqref="B11:B15 B16 C10:E10" numberStoredAsText="1"/>
  </ignoredErrors>
  <drawing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Feuil45">
    <tabColor theme="9" tint="0.399980008602142"/>
  </sheetPr>
  <dimension ref="A1:N50"/>
  <sheetViews>
    <sheetView zoomScale="90" zoomScaleNormal="90" workbookViewId="0" topLeftCell="A1">
      <selection pane="topLeft" activeCell="A1" sqref="A1:E1"/>
    </sheetView>
  </sheetViews>
  <sheetFormatPr defaultColWidth="0" defaultRowHeight="15" outlineLevelCol="1"/>
  <cols>
    <col min="1" max="1" width="6" style="965" customWidth="1"/>
    <col min="2" max="2" width="10" style="965" customWidth="1"/>
    <col min="3" max="3" width="35.2857142857143" style="965" customWidth="1"/>
    <col min="4" max="4" width="16.5714285714286" style="965" customWidth="1"/>
    <col min="5" max="5" width="16" style="965" customWidth="1"/>
    <col min="6" max="6" width="15.5714285714286" style="965" customWidth="1"/>
    <col min="7" max="7" width="19.2857142857143" style="965" customWidth="1"/>
    <col min="8" max="8" width="1.42857142857143" style="965" customWidth="1"/>
    <col min="9" max="9" width="52.4285714285714" style="965" hidden="1" customWidth="1" outlineLevel="1"/>
    <col min="10" max="10" width="42.1428571428571" style="965" hidden="1" customWidth="1" outlineLevel="1"/>
    <col min="11" max="11" width="0" style="965" hidden="1" customWidth="1" collapsed="1"/>
    <col min="12" max="14" width="0" style="965" hidden="1" customWidth="1"/>
    <col min="15" max="16384" width="11.4285714285714" style="965" hidden="1"/>
  </cols>
  <sheetData>
    <row r="1" spans="1:7" ht="24" customHeight="1">
      <c r="A1" s="1795" t="str">
        <f>Identification!A14</f>
        <v>SOCIÉTÉ À CHARTE QUÉBÉCOISE</v>
      </c>
      <c r="B1" s="1796"/>
      <c r="C1" s="1796"/>
      <c r="D1" s="1796"/>
      <c r="E1" s="1796"/>
      <c r="F1" s="937"/>
      <c r="G1" s="218" t="str">
        <f>Identification!A15</f>
        <v>ÉTAT ANNUEL</v>
      </c>
    </row>
    <row r="2" spans="1:7" ht="15">
      <c r="A2" s="2146" t="str">
        <f>IF(Langue=0,"ANNEXE "&amp;'T des M - T of C'!A58,"SCHEDULE "&amp;'T des M - T of C'!A58)</f>
        <v>ANNEXE 2000.2</v>
      </c>
      <c r="B2" s="2147"/>
      <c r="C2" s="2147"/>
      <c r="D2" s="2147"/>
      <c r="E2" s="2147"/>
      <c r="F2" s="2147"/>
      <c r="G2" s="2148"/>
    </row>
    <row r="3" spans="1:10" ht="22.5" customHeight="1">
      <c r="A3" s="1901">
        <f>'300'!$A$3</f>
        <v>0</v>
      </c>
      <c r="B3" s="1902"/>
      <c r="C3" s="1902"/>
      <c r="D3" s="1902"/>
      <c r="E3" s="1902"/>
      <c r="F3" s="1902"/>
      <c r="G3" s="1903"/>
      <c r="H3" s="698"/>
      <c r="I3" s="698"/>
      <c r="J3" s="698"/>
    </row>
    <row r="4" spans="1:7" ht="22.5" customHeight="1">
      <c r="A4" s="1764" t="str">
        <f>UPPER('T des M - T of C'!B58)</f>
        <v>LISTE DES 25 PLUS IMPORTANTS DÉPOSANTS</v>
      </c>
      <c r="B4" s="1765"/>
      <c r="C4" s="1765"/>
      <c r="D4" s="1765"/>
      <c r="E4" s="1765"/>
      <c r="F4" s="1765"/>
      <c r="G4" s="1766"/>
    </row>
    <row r="5" spans="1:7" ht="22.5" customHeight="1">
      <c r="A5" s="2188" t="str">
        <f>IF(Langue=0,"au "&amp;Identification!J19,"As at "&amp;Identification!J19)</f>
        <v>au </v>
      </c>
      <c r="B5" s="2189"/>
      <c r="C5" s="2189"/>
      <c r="D5" s="2189"/>
      <c r="E5" s="2189"/>
      <c r="F5" s="2189"/>
      <c r="G5" s="2190"/>
    </row>
    <row r="6" spans="1:10" ht="15">
      <c r="A6" s="2124" t="str">
        <f>IF(Langue=0,I6,J6)</f>
        <v>(000$)</v>
      </c>
      <c r="B6" s="2125"/>
      <c r="C6" s="2125"/>
      <c r="D6" s="2125"/>
      <c r="E6" s="2125"/>
      <c r="F6" s="2125"/>
      <c r="G6" s="2126"/>
      <c r="I6" s="102" t="s">
        <v>325</v>
      </c>
      <c r="J6" s="244" t="s">
        <v>970</v>
      </c>
    </row>
    <row r="7" spans="1:10" ht="11.25" customHeight="1">
      <c r="A7" s="2818"/>
      <c r="B7" s="2819"/>
      <c r="C7" s="2819"/>
      <c r="D7" s="2819"/>
      <c r="E7" s="2819"/>
      <c r="F7" s="2819"/>
      <c r="G7" s="2820"/>
      <c r="J7" s="330"/>
    </row>
    <row r="8" spans="1:14" s="3" customFormat="1" ht="15" customHeight="1">
      <c r="A8" s="2306" t="str">
        <f>IF(Langue=0,I8,J8)</f>
        <v>TYPE DE DÉPOSANT</v>
      </c>
      <c r="B8" s="2307"/>
      <c r="C8" s="2220" t="str">
        <f>IF(Langue=0,I9,J9)</f>
        <v>Nom du déposant</v>
      </c>
      <c r="D8" s="2220" t="str">
        <f>IF(Langue=0,I10,J10)</f>
        <v>Dépôts totaux</v>
      </c>
      <c r="E8" s="2220" t="str">
        <f>IF(Langue=0,I11,J11)</f>
        <v>Dépôts garantis</v>
      </c>
      <c r="F8" s="2220" t="str">
        <f>IF(Langue=0,I12,J12)</f>
        <v>Type de dépôt</v>
      </c>
      <c r="G8" s="2220" t="str">
        <f>IF(Langue=0,I13,J13)</f>
        <v>(a) Terme
(années)</v>
      </c>
      <c r="H8" s="965"/>
      <c r="I8" s="936" t="s">
        <v>502</v>
      </c>
      <c r="J8" s="160" t="s">
        <v>1514</v>
      </c>
      <c r="K8" s="965"/>
      <c r="L8" s="965"/>
      <c r="M8" s="965"/>
      <c r="N8" s="965"/>
    </row>
    <row r="9" spans="1:14" s="3" customFormat="1" ht="37.5" customHeight="1">
      <c r="A9" s="1896"/>
      <c r="B9" s="1898"/>
      <c r="C9" s="2221"/>
      <c r="D9" s="2221"/>
      <c r="E9" s="2221"/>
      <c r="F9" s="2221"/>
      <c r="G9" s="2221"/>
      <c r="H9" s="965"/>
      <c r="I9" s="914" t="s">
        <v>271</v>
      </c>
      <c r="J9" s="384" t="s">
        <v>1285</v>
      </c>
      <c r="K9" s="965"/>
      <c r="L9" s="965"/>
      <c r="M9" s="965"/>
      <c r="N9" s="965"/>
    </row>
    <row r="10" spans="1:14" s="3" customFormat="1" ht="15">
      <c r="A10" s="200"/>
      <c r="B10" s="448" t="s">
        <v>377</v>
      </c>
      <c r="C10" s="522" t="s">
        <v>376</v>
      </c>
      <c r="D10" s="522" t="s">
        <v>378</v>
      </c>
      <c r="E10" s="522" t="s">
        <v>379</v>
      </c>
      <c r="F10" s="522" t="s">
        <v>380</v>
      </c>
      <c r="G10" s="522" t="s">
        <v>382</v>
      </c>
      <c r="H10" s="965"/>
      <c r="I10" s="914" t="s">
        <v>272</v>
      </c>
      <c r="J10" s="384" t="s">
        <v>1286</v>
      </c>
      <c r="K10" s="965"/>
      <c r="L10" s="965"/>
      <c r="M10" s="965"/>
      <c r="N10" s="965"/>
    </row>
    <row r="11" spans="1:10" ht="15">
      <c r="A11" s="445" t="s">
        <v>385</v>
      </c>
      <c r="B11" s="1333"/>
      <c r="C11" s="1334"/>
      <c r="D11" s="1219"/>
      <c r="E11" s="1219"/>
      <c r="F11" s="1333"/>
      <c r="G11" s="1335"/>
      <c r="I11" s="914" t="s">
        <v>273</v>
      </c>
      <c r="J11" s="384" t="s">
        <v>1287</v>
      </c>
    </row>
    <row r="12" spans="1:10" ht="15">
      <c r="A12" s="445" t="s">
        <v>194</v>
      </c>
      <c r="B12" s="1333"/>
      <c r="C12" s="1334"/>
      <c r="D12" s="1219"/>
      <c r="E12" s="1219"/>
      <c r="F12" s="1333"/>
      <c r="G12" s="1335"/>
      <c r="I12" s="914" t="s">
        <v>840</v>
      </c>
      <c r="J12" s="384" t="s">
        <v>1288</v>
      </c>
    </row>
    <row r="13" spans="1:10" ht="17.25">
      <c r="A13" s="445" t="s">
        <v>195</v>
      </c>
      <c r="B13" s="1333"/>
      <c r="C13" s="1334"/>
      <c r="D13" s="1219"/>
      <c r="E13" s="1219"/>
      <c r="F13" s="1333"/>
      <c r="G13" s="1335"/>
      <c r="I13" s="1005" t="s">
        <v>1373</v>
      </c>
      <c r="J13" s="625" t="s">
        <v>1372</v>
      </c>
    </row>
    <row r="14" spans="1:10" ht="15">
      <c r="A14" s="445" t="s">
        <v>200</v>
      </c>
      <c r="B14" s="1333"/>
      <c r="C14" s="1334"/>
      <c r="D14" s="1219"/>
      <c r="E14" s="1219"/>
      <c r="F14" s="1333"/>
      <c r="G14" s="1335"/>
      <c r="J14" s="330"/>
    </row>
    <row r="15" spans="1:10" ht="15">
      <c r="A15" s="445" t="s">
        <v>347</v>
      </c>
      <c r="B15" s="1333"/>
      <c r="C15" s="1334"/>
      <c r="D15" s="1219"/>
      <c r="E15" s="1219"/>
      <c r="F15" s="1333"/>
      <c r="G15" s="1335"/>
      <c r="J15" s="330"/>
    </row>
    <row r="16" spans="1:10" ht="15">
      <c r="A16" s="445" t="s">
        <v>181</v>
      </c>
      <c r="B16" s="1333"/>
      <c r="C16" s="1334"/>
      <c r="D16" s="1219"/>
      <c r="E16" s="1219"/>
      <c r="F16" s="1333"/>
      <c r="G16" s="1335"/>
      <c r="J16" s="330"/>
    </row>
    <row r="17" spans="1:10" ht="15">
      <c r="A17" s="445" t="s">
        <v>188</v>
      </c>
      <c r="B17" s="1333"/>
      <c r="C17" s="1334"/>
      <c r="D17" s="1219"/>
      <c r="E17" s="1219"/>
      <c r="F17" s="1333"/>
      <c r="G17" s="1335"/>
      <c r="J17" s="330"/>
    </row>
    <row r="18" spans="1:10" ht="15">
      <c r="A18" s="445" t="s">
        <v>191</v>
      </c>
      <c r="B18" s="1333"/>
      <c r="C18" s="1334"/>
      <c r="D18" s="1219"/>
      <c r="E18" s="1219"/>
      <c r="F18" s="1333"/>
      <c r="G18" s="1335"/>
      <c r="J18" s="330"/>
    </row>
    <row r="19" spans="1:10" ht="15">
      <c r="A19" s="445" t="s">
        <v>396</v>
      </c>
      <c r="B19" s="1333"/>
      <c r="C19" s="1334"/>
      <c r="D19" s="1219"/>
      <c r="E19" s="1219"/>
      <c r="F19" s="1333"/>
      <c r="G19" s="1335"/>
      <c r="J19" s="330"/>
    </row>
    <row r="20" spans="1:10" ht="15">
      <c r="A20" s="449">
        <v>100</v>
      </c>
      <c r="B20" s="1333"/>
      <c r="C20" s="1334"/>
      <c r="D20" s="1219"/>
      <c r="E20" s="1219"/>
      <c r="F20" s="1333"/>
      <c r="G20" s="1335"/>
      <c r="J20" s="330"/>
    </row>
    <row r="21" spans="1:10" ht="15">
      <c r="A21" s="449">
        <v>110</v>
      </c>
      <c r="B21" s="1333"/>
      <c r="C21" s="1334"/>
      <c r="D21" s="1219"/>
      <c r="E21" s="1219"/>
      <c r="F21" s="1333"/>
      <c r="G21" s="1335"/>
      <c r="J21" s="330"/>
    </row>
    <row r="22" spans="1:10" ht="15">
      <c r="A22" s="449">
        <v>120</v>
      </c>
      <c r="B22" s="1333"/>
      <c r="C22" s="1334"/>
      <c r="D22" s="1219"/>
      <c r="E22" s="1219"/>
      <c r="F22" s="1333"/>
      <c r="G22" s="1335"/>
      <c r="J22" s="330"/>
    </row>
    <row r="23" spans="1:10" ht="15">
      <c r="A23" s="449">
        <v>130</v>
      </c>
      <c r="B23" s="1333"/>
      <c r="C23" s="1334"/>
      <c r="D23" s="1219"/>
      <c r="E23" s="1219"/>
      <c r="F23" s="1333"/>
      <c r="G23" s="1335"/>
      <c r="J23" s="330"/>
    </row>
    <row r="24" spans="1:10" ht="15">
      <c r="A24" s="449">
        <v>140</v>
      </c>
      <c r="B24" s="1333"/>
      <c r="C24" s="1334"/>
      <c r="D24" s="1219"/>
      <c r="E24" s="1219"/>
      <c r="F24" s="1333"/>
      <c r="G24" s="1335"/>
      <c r="J24" s="330"/>
    </row>
    <row r="25" spans="1:10" ht="15">
      <c r="A25" s="449">
        <v>150</v>
      </c>
      <c r="B25" s="1333"/>
      <c r="C25" s="1334"/>
      <c r="D25" s="1219"/>
      <c r="E25" s="1219"/>
      <c r="F25" s="1333"/>
      <c r="G25" s="1335"/>
      <c r="J25" s="330"/>
    </row>
    <row r="26" spans="1:10" ht="15">
      <c r="A26" s="449">
        <v>160</v>
      </c>
      <c r="B26" s="1333"/>
      <c r="C26" s="1334"/>
      <c r="D26" s="1219"/>
      <c r="E26" s="1219"/>
      <c r="F26" s="1333"/>
      <c r="G26" s="1335"/>
      <c r="J26" s="330"/>
    </row>
    <row r="27" spans="1:10" ht="15">
      <c r="A27" s="449">
        <v>170</v>
      </c>
      <c r="B27" s="1333"/>
      <c r="C27" s="1334"/>
      <c r="D27" s="1219"/>
      <c r="E27" s="1219"/>
      <c r="F27" s="1333"/>
      <c r="G27" s="1335"/>
      <c r="J27" s="330"/>
    </row>
    <row r="28" spans="1:10" ht="15">
      <c r="A28" s="449">
        <v>180</v>
      </c>
      <c r="B28" s="1333"/>
      <c r="C28" s="1334"/>
      <c r="D28" s="1219"/>
      <c r="E28" s="1219"/>
      <c r="F28" s="1333"/>
      <c r="G28" s="1335"/>
      <c r="J28" s="330"/>
    </row>
    <row r="29" spans="1:10" ht="15">
      <c r="A29" s="449">
        <v>190</v>
      </c>
      <c r="B29" s="1333"/>
      <c r="C29" s="1334"/>
      <c r="D29" s="1219"/>
      <c r="E29" s="1219"/>
      <c r="F29" s="1333"/>
      <c r="G29" s="1335"/>
      <c r="J29" s="330"/>
    </row>
    <row r="30" spans="1:10" ht="15">
      <c r="A30" s="449">
        <v>200</v>
      </c>
      <c r="B30" s="1333"/>
      <c r="C30" s="1334"/>
      <c r="D30" s="1219"/>
      <c r="E30" s="1219"/>
      <c r="F30" s="1333"/>
      <c r="G30" s="1335"/>
      <c r="J30" s="330"/>
    </row>
    <row r="31" spans="1:10" ht="15">
      <c r="A31" s="449">
        <v>210</v>
      </c>
      <c r="B31" s="1333"/>
      <c r="C31" s="1334"/>
      <c r="D31" s="1219"/>
      <c r="E31" s="1219"/>
      <c r="F31" s="1333"/>
      <c r="G31" s="1335"/>
      <c r="J31" s="330"/>
    </row>
    <row r="32" spans="1:10" ht="15">
      <c r="A32" s="449">
        <v>220</v>
      </c>
      <c r="B32" s="1333"/>
      <c r="C32" s="1334"/>
      <c r="D32" s="1219"/>
      <c r="E32" s="1219"/>
      <c r="F32" s="1333"/>
      <c r="G32" s="1335"/>
      <c r="J32" s="330"/>
    </row>
    <row r="33" spans="1:10" ht="15">
      <c r="A33" s="449">
        <v>230</v>
      </c>
      <c r="B33" s="1333"/>
      <c r="C33" s="1334"/>
      <c r="D33" s="1219"/>
      <c r="E33" s="1219"/>
      <c r="F33" s="1333"/>
      <c r="G33" s="1335"/>
      <c r="J33" s="330"/>
    </row>
    <row r="34" spans="1:10" ht="15">
      <c r="A34" s="449">
        <v>240</v>
      </c>
      <c r="B34" s="1333"/>
      <c r="C34" s="1334"/>
      <c r="D34" s="1219"/>
      <c r="E34" s="1219"/>
      <c r="F34" s="1333"/>
      <c r="G34" s="1335"/>
      <c r="J34" s="330"/>
    </row>
    <row r="35" spans="1:10" ht="15">
      <c r="A35" s="449">
        <v>250</v>
      </c>
      <c r="B35" s="1336"/>
      <c r="C35" s="1337"/>
      <c r="D35" s="1338"/>
      <c r="E35" s="1338"/>
      <c r="F35" s="1336"/>
      <c r="G35" s="1339"/>
      <c r="J35" s="330"/>
    </row>
    <row r="36" spans="1:10" ht="17.25" customHeight="1">
      <c r="A36" s="2511" t="str">
        <f>IF(Langue=0,I36,J36)</f>
        <v>Type de déposant (02)</v>
      </c>
      <c r="B36" s="2831"/>
      <c r="C36" s="2831"/>
      <c r="D36" s="72"/>
      <c r="E36" s="2823" t="str">
        <f>IF(Langue=0,I43,J43)</f>
        <v>Type de dépôt (05)</v>
      </c>
      <c r="F36" s="2493"/>
      <c r="G36" s="2494"/>
      <c r="I36" s="915" t="s">
        <v>496</v>
      </c>
      <c r="J36" s="143" t="s">
        <v>1318</v>
      </c>
    </row>
    <row r="37" spans="1:10" ht="15">
      <c r="A37" s="278">
        <v>1</v>
      </c>
      <c r="B37" s="2830" t="str">
        <f>IF(Langue=0,I37,J37)</f>
        <v>Particulier</v>
      </c>
      <c r="C37" s="2830"/>
      <c r="D37" s="72"/>
      <c r="E37" s="450">
        <v>1</v>
      </c>
      <c r="F37" s="2821" t="str">
        <f>IF(Langue=0,I44,J44)</f>
        <v>Dépôts et certificats à demande</v>
      </c>
      <c r="G37" s="2822"/>
      <c r="I37" s="915" t="s">
        <v>497</v>
      </c>
      <c r="J37" s="143" t="s">
        <v>1289</v>
      </c>
    </row>
    <row r="38" spans="1:10" ht="15">
      <c r="A38" s="278">
        <v>2</v>
      </c>
      <c r="B38" s="2830" t="str">
        <f>IF(Langue=0,I38,J38)</f>
        <v>PME</v>
      </c>
      <c r="C38" s="2830"/>
      <c r="D38" s="72"/>
      <c r="E38" s="331">
        <v>2</v>
      </c>
      <c r="F38" s="2821" t="str">
        <f>IF(Langue=0,I45,J45)</f>
        <v>Dépôts et certificats à terme</v>
      </c>
      <c r="G38" s="2822"/>
      <c r="I38" s="915" t="s">
        <v>498</v>
      </c>
      <c r="J38" s="143" t="s">
        <v>1290</v>
      </c>
    </row>
    <row r="39" spans="1:10" ht="15">
      <c r="A39" s="278">
        <v>3</v>
      </c>
      <c r="B39" s="2830" t="str">
        <f>IF(Langue=0,I39,J39)</f>
        <v>Grande entreprise</v>
      </c>
      <c r="C39" s="2830"/>
      <c r="D39" s="72"/>
      <c r="E39" s="278">
        <v>3</v>
      </c>
      <c r="F39" s="2821" t="str">
        <f>IF(Langue=0,I46,J46)</f>
        <v>REÉR\FERR et autres plans enregistrés</v>
      </c>
      <c r="G39" s="2822"/>
      <c r="I39" s="915" t="s">
        <v>499</v>
      </c>
      <c r="J39" s="143" t="s">
        <v>1291</v>
      </c>
    </row>
    <row r="40" spans="1:10" ht="17.25" customHeight="1">
      <c r="A40" s="278">
        <v>4</v>
      </c>
      <c r="B40" s="2830" t="str">
        <f>IF(Langue=0,I40,J40)</f>
        <v>Secteur public</v>
      </c>
      <c r="C40" s="2830"/>
      <c r="D40" s="2824" t="str">
        <f>IF(Langue=0,I47,J47)</f>
        <v>(a) Indiquer le terme du dépôt, s'il s'agit d'un dépôt ou d'un certificat à terme. 
Si un même déposant possède plusieurs dépôts, inscrire le terme le plus court. </v>
      </c>
      <c r="E40" s="2825"/>
      <c r="F40" s="2825"/>
      <c r="G40" s="2826"/>
      <c r="I40" s="915" t="s">
        <v>500</v>
      </c>
      <c r="J40" s="143" t="s">
        <v>1292</v>
      </c>
    </row>
    <row r="41" spans="1:10" ht="15">
      <c r="A41" s="278">
        <v>5</v>
      </c>
      <c r="B41" s="2830" t="str">
        <f>IF(Langue=0,I41,J41)</f>
        <v>Autres</v>
      </c>
      <c r="C41" s="2830"/>
      <c r="D41" s="2827"/>
      <c r="E41" s="2828"/>
      <c r="F41" s="2828"/>
      <c r="G41" s="2829"/>
      <c r="I41" s="915" t="s">
        <v>41</v>
      </c>
      <c r="J41" s="143" t="s">
        <v>1152</v>
      </c>
    </row>
    <row r="42" spans="1:10" ht="15">
      <c r="A42" s="2484">
        <f>+'2000.1'!A44:E44+1</f>
        <v>60</v>
      </c>
      <c r="B42" s="2197"/>
      <c r="C42" s="2197"/>
      <c r="D42" s="2197"/>
      <c r="E42" s="2197"/>
      <c r="F42" s="2197"/>
      <c r="G42" s="2198"/>
      <c r="J42" s="330"/>
    </row>
    <row r="43" spans="9:10" ht="15">
      <c r="I43" s="915" t="s">
        <v>584</v>
      </c>
      <c r="J43" s="143" t="s">
        <v>1293</v>
      </c>
    </row>
    <row r="44" spans="9:10" ht="15">
      <c r="I44" s="915" t="s">
        <v>283</v>
      </c>
      <c r="J44" s="143" t="s">
        <v>1294</v>
      </c>
    </row>
    <row r="45" spans="9:10" ht="15" customHeight="1">
      <c r="I45" s="915" t="s">
        <v>284</v>
      </c>
      <c r="J45" s="143" t="s">
        <v>1295</v>
      </c>
    </row>
    <row r="46" spans="9:10" ht="15">
      <c r="I46" s="915" t="s">
        <v>501</v>
      </c>
      <c r="J46" s="143" t="s">
        <v>1296</v>
      </c>
    </row>
    <row r="47" spans="9:10" ht="15">
      <c r="I47" s="1709" t="s">
        <v>1374</v>
      </c>
      <c r="J47" s="2136" t="s">
        <v>1375</v>
      </c>
    </row>
    <row r="48" spans="3:10" ht="15">
      <c r="C48" s="14"/>
      <c r="D48" s="14"/>
      <c r="G48" s="13"/>
      <c r="H48" s="13"/>
      <c r="I48" s="1709"/>
      <c r="J48" s="2136"/>
    </row>
    <row r="49" spans="3:10" ht="40.5" customHeight="1">
      <c r="C49" s="1020"/>
      <c r="D49" s="1020"/>
      <c r="E49" s="13"/>
      <c r="F49" s="73"/>
      <c r="G49" s="13"/>
      <c r="H49" s="13"/>
      <c r="I49" s="1709"/>
      <c r="J49" s="2136"/>
    </row>
    <row r="50" spans="5:9" ht="15">
      <c r="E50" s="1020"/>
      <c r="F50" s="1020"/>
      <c r="G50" s="1020"/>
      <c r="H50" s="1020"/>
      <c r="I50" s="1020"/>
    </row>
  </sheetData>
  <sheetProtection algorithmName="SHA-512" hashValue="nfD18U2kovb1begJpkHjjjhaq/aHhRGXQ/7RoVmqvGCma3gFPhX40aMmUnb02XUoX87/1NgmWDXt8UzUD5DWRg==" saltValue="yGrD5AJ12g/ZNx2Y27Vzgg==" spinCount="100000" sheet="1" objects="1" scenarios="1"/>
  <mergeCells count="27">
    <mergeCell ref="I47:I49"/>
    <mergeCell ref="J47:J49"/>
    <mergeCell ref="A42:G42"/>
    <mergeCell ref="A4:G4"/>
    <mergeCell ref="A5:G5"/>
    <mergeCell ref="A6:G6"/>
    <mergeCell ref="E36:G36"/>
    <mergeCell ref="D40:G41"/>
    <mergeCell ref="B37:C37"/>
    <mergeCell ref="B38:C38"/>
    <mergeCell ref="B41:C41"/>
    <mergeCell ref="A36:C36"/>
    <mergeCell ref="B40:C40"/>
    <mergeCell ref="B39:C39"/>
    <mergeCell ref="A8:B9"/>
    <mergeCell ref="F38:G38"/>
    <mergeCell ref="A7:G7"/>
    <mergeCell ref="E8:E9"/>
    <mergeCell ref="A1:E1"/>
    <mergeCell ref="F39:G39"/>
    <mergeCell ref="A2:G2"/>
    <mergeCell ref="A3:G3"/>
    <mergeCell ref="F8:F9"/>
    <mergeCell ref="G8:G9"/>
    <mergeCell ref="D8:D9"/>
    <mergeCell ref="F37:G37"/>
    <mergeCell ref="C8:C9"/>
  </mergeCells>
  <conditionalFormatting sqref="A4">
    <cfRule type="expression" priority="2" dxfId="132">
      <formula>'\Coopératives\[Formulaire COOP_ 2015_VF_1.1.1.xlsx]Feuil1'!#REF!=0</formula>
    </cfRule>
  </conditionalFormatting>
  <conditionalFormatting sqref="A6">
    <cfRule type="expression" priority="1" dxfId="132">
      <formula>'\Coopératives\[Formulaire COOP_ 2015_VF_1.1.1.xlsx]Feuil1'!#REF!=0</formula>
    </cfRule>
  </conditionalFormatting>
  <dataValidations count="3">
    <dataValidation errorStyle="information" type="list" allowBlank="1" showInputMessage="1" showErrorMessage="1" error="Sélection de 1 à 5, en fonction de la grille Type de déposant" sqref="B11:B35">
      <formula1>$A$37:$A$41</formula1>
    </dataValidation>
    <dataValidation errorStyle="information" type="list" allowBlank="1" showInputMessage="1" showErrorMessage="1" error="Sélection de 1 à 3, en fonction de la grille Type de dépôt" sqref="F11:F35">
      <formula1>$E$37:$E$39</formula1>
    </dataValidation>
    <dataValidation errorStyle="information" type="whole" operator="lessThanOrEqual" allowBlank="1" showInputMessage="1" showErrorMessage="1" error="Le solde du dépôt garantis devrait être égale ou inférieur au solde du dépôt total." sqref="E11:E35">
      <formula1>D11</formula1>
    </dataValidation>
  </dataValidations>
  <printOptions horizontalCentered="1"/>
  <pageMargins left="0.393700787401575" right="0.393700787401575" top="1.11555118110236" bottom="0.590551181102362" header="0.31496062992126" footer="0.31496062992126"/>
  <pageSetup orientation="portrait" scale="76" r:id="rId2"/>
  <ignoredErrors>
    <ignoredError sqref="A11:A19 G10 C10:F10" numberStoredAsText="1"/>
  </ignoredErrors>
  <drawing r:id="rId1"/>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Feuil46">
    <tabColor theme="9" tint="0.399980008602142"/>
  </sheetPr>
  <dimension ref="A1:P37"/>
  <sheetViews>
    <sheetView zoomScale="90" zoomScaleNormal="90" workbookViewId="0" topLeftCell="A1">
      <selection pane="topLeft" activeCell="A1" sqref="A1:I1"/>
    </sheetView>
  </sheetViews>
  <sheetFormatPr defaultColWidth="0" defaultRowHeight="15" outlineLevelCol="1"/>
  <cols>
    <col min="1" max="1" width="41.8571428571429" style="965" customWidth="1"/>
    <col min="2" max="2" width="6" style="4" customWidth="1"/>
    <col min="3" max="12" width="11.2857142857143" style="965" customWidth="1"/>
    <col min="13" max="13" width="1.42857142857143" style="965" customWidth="1"/>
    <col min="14" max="14" width="47.4285714285714" style="915" hidden="1" customWidth="1" outlineLevel="1"/>
    <col min="15" max="15" width="48.2857142857143" style="915" hidden="1" customWidth="1" outlineLevel="1"/>
    <col min="16" max="16" width="0" style="965" hidden="1" customWidth="1" collapsed="1"/>
    <col min="17" max="16384" width="4.57142857142857" style="965" hidden="1"/>
  </cols>
  <sheetData>
    <row r="1" spans="1:12" ht="24" customHeight="1">
      <c r="A1" s="1795" t="str">
        <f>Identification!A14</f>
        <v>SOCIÉTÉ À CHARTE QUÉBÉCOISE</v>
      </c>
      <c r="B1" s="1796"/>
      <c r="C1" s="1796"/>
      <c r="D1" s="1796"/>
      <c r="E1" s="1796"/>
      <c r="F1" s="1796"/>
      <c r="G1" s="1796"/>
      <c r="H1" s="1796"/>
      <c r="I1" s="1796"/>
      <c r="J1" s="937"/>
      <c r="K1" s="937"/>
      <c r="L1" s="218" t="str">
        <f>Identification!A15</f>
        <v>ÉTAT ANNUEL</v>
      </c>
    </row>
    <row r="2" spans="1:12" ht="15">
      <c r="A2" s="2146" t="str">
        <f>IF(Langue=0,"ANNEXE "&amp;'T des M - T of C'!A59,"SCHEDULE "&amp;'T des M - T of C'!A59)</f>
        <v>ANNEXE 2000.3</v>
      </c>
      <c r="B2" s="2147"/>
      <c r="C2" s="2147"/>
      <c r="D2" s="2147"/>
      <c r="E2" s="2147"/>
      <c r="F2" s="2147"/>
      <c r="G2" s="2147"/>
      <c r="H2" s="2147"/>
      <c r="I2" s="2147"/>
      <c r="J2" s="2147"/>
      <c r="K2" s="2147"/>
      <c r="L2" s="2148"/>
    </row>
    <row r="3" spans="1:12" ht="22.5" customHeight="1">
      <c r="A3" s="1901">
        <f>'300'!$A$3</f>
        <v>0</v>
      </c>
      <c r="B3" s="1902"/>
      <c r="C3" s="1902"/>
      <c r="D3" s="1902"/>
      <c r="E3" s="1902"/>
      <c r="F3" s="1902"/>
      <c r="G3" s="1902"/>
      <c r="H3" s="1902"/>
      <c r="I3" s="1902"/>
      <c r="J3" s="1902"/>
      <c r="K3" s="1902"/>
      <c r="L3" s="1903"/>
    </row>
    <row r="4" spans="1:12" ht="22.5" customHeight="1">
      <c r="A4" s="1764" t="str">
        <f>UPPER('T des M - T of C'!B59)</f>
        <v>DÉPÔTS ÉMIS PAR L'ENTREMISE DE COURTIERS ET D'AGENTS</v>
      </c>
      <c r="B4" s="1765"/>
      <c r="C4" s="1765"/>
      <c r="D4" s="1765"/>
      <c r="E4" s="1765"/>
      <c r="F4" s="1765"/>
      <c r="G4" s="1765"/>
      <c r="H4" s="1765"/>
      <c r="I4" s="1765"/>
      <c r="J4" s="1765"/>
      <c r="K4" s="1765"/>
      <c r="L4" s="1766"/>
    </row>
    <row r="5" spans="1:12" ht="22.5" customHeight="1">
      <c r="A5" s="2188" t="str">
        <f>IF(Langue=0,"au "&amp;Identification!J19,"As at "&amp;Identification!J19)</f>
        <v>au </v>
      </c>
      <c r="B5" s="2189"/>
      <c r="C5" s="2189"/>
      <c r="D5" s="2189"/>
      <c r="E5" s="2189"/>
      <c r="F5" s="2189"/>
      <c r="G5" s="2189"/>
      <c r="H5" s="2189"/>
      <c r="I5" s="2189"/>
      <c r="J5" s="2189"/>
      <c r="K5" s="2189"/>
      <c r="L5" s="2190"/>
    </row>
    <row r="6" spans="1:15" ht="15">
      <c r="A6" s="2124" t="str">
        <f>IF(Langue=0,N6,O6)</f>
        <v>(000$)</v>
      </c>
      <c r="B6" s="2125"/>
      <c r="C6" s="2125"/>
      <c r="D6" s="2125"/>
      <c r="E6" s="2125"/>
      <c r="F6" s="2125"/>
      <c r="G6" s="2125"/>
      <c r="H6" s="2125"/>
      <c r="I6" s="2125"/>
      <c r="J6" s="2125"/>
      <c r="K6" s="2125"/>
      <c r="L6" s="2126"/>
      <c r="N6" s="915" t="s">
        <v>325</v>
      </c>
      <c r="O6" s="143" t="s">
        <v>970</v>
      </c>
    </row>
    <row r="7" spans="1:15" ht="11.25" customHeight="1">
      <c r="A7" s="1913"/>
      <c r="B7" s="1914"/>
      <c r="C7" s="1914"/>
      <c r="D7" s="1914"/>
      <c r="E7" s="1914"/>
      <c r="F7" s="1914"/>
      <c r="G7" s="1914"/>
      <c r="H7" s="1914"/>
      <c r="I7" s="1914"/>
      <c r="J7" s="1914"/>
      <c r="K7" s="1914"/>
      <c r="L7" s="1915"/>
      <c r="O7" s="143"/>
    </row>
    <row r="8" spans="1:15" s="3" customFormat="1" ht="15">
      <c r="A8" s="2306" t="str">
        <f>IF(Langue=0,N8,O8)</f>
        <v>CATÉGORIE DE DÉPÔT</v>
      </c>
      <c r="B8" s="2311"/>
      <c r="C8" s="2220" t="str">
        <f>IF(Langue=0,N27,O27)</f>
        <v>Courtier 1</v>
      </c>
      <c r="D8" s="2220" t="str">
        <f>IF(Langue=0,N28,O28)</f>
        <v>Courtier 2</v>
      </c>
      <c r="E8" s="2220" t="str">
        <f>IF(Langue=0,N29,O29)</f>
        <v>Courtier 3</v>
      </c>
      <c r="F8" s="2220" t="str">
        <f>IF(Langue=0,N30,O30)</f>
        <v>Courtier 4</v>
      </c>
      <c r="G8" s="2220" t="str">
        <f>IF(Langue=0,N31,O31)</f>
        <v>Courtier 5</v>
      </c>
      <c r="H8" s="2220" t="str">
        <f>IF(Langue=0,N32,O32)</f>
        <v>Courtier 6</v>
      </c>
      <c r="I8" s="2220" t="str">
        <f>IF(Langue=0,N33,O33)</f>
        <v>Courtier 7</v>
      </c>
      <c r="J8" s="2220" t="str">
        <f>IF(Langue=0,N34,O34)</f>
        <v>Courtier 8</v>
      </c>
      <c r="K8" s="2220" t="str">
        <f>IF(Langue=0,N35,O35)</f>
        <v>Courtier 9</v>
      </c>
      <c r="L8" s="2220" t="str">
        <f>IF(Langue=0,N36,O36)</f>
        <v>Courtier 10</v>
      </c>
      <c r="M8" s="965"/>
      <c r="N8" s="915" t="s">
        <v>503</v>
      </c>
      <c r="O8" s="143" t="s">
        <v>1297</v>
      </c>
    </row>
    <row r="9" spans="1:15" s="3" customFormat="1" ht="37.5" customHeight="1">
      <c r="A9" s="1896"/>
      <c r="B9" s="1897"/>
      <c r="C9" s="2221"/>
      <c r="D9" s="2221"/>
      <c r="E9" s="2221"/>
      <c r="F9" s="2221"/>
      <c r="G9" s="2221"/>
      <c r="H9" s="2221"/>
      <c r="I9" s="2221"/>
      <c r="J9" s="2221"/>
      <c r="K9" s="2221"/>
      <c r="L9" s="2221"/>
      <c r="M9" s="965"/>
      <c r="N9" s="915"/>
      <c r="O9" s="143"/>
    </row>
    <row r="10" spans="1:15" s="3" customFormat="1" ht="15" customHeight="1">
      <c r="A10" s="2154"/>
      <c r="B10" s="2155"/>
      <c r="C10" s="522" t="s">
        <v>376</v>
      </c>
      <c r="D10" s="522" t="s">
        <v>378</v>
      </c>
      <c r="E10" s="522" t="s">
        <v>379</v>
      </c>
      <c r="F10" s="522" t="s">
        <v>380</v>
      </c>
      <c r="G10" s="522" t="s">
        <v>381</v>
      </c>
      <c r="H10" s="522" t="s">
        <v>382</v>
      </c>
      <c r="I10" s="522" t="s">
        <v>383</v>
      </c>
      <c r="J10" s="522" t="s">
        <v>384</v>
      </c>
      <c r="K10" s="522" t="s">
        <v>164</v>
      </c>
      <c r="L10" s="522" t="s">
        <v>145</v>
      </c>
      <c r="M10" s="965"/>
      <c r="N10" s="915"/>
      <c r="O10" s="143"/>
    </row>
    <row r="11" spans="1:15" s="3" customFormat="1" ht="34.5" customHeight="1">
      <c r="A11" s="451" t="str">
        <f t="shared" si="0" ref="A11:A21">IF(Langue=0,N11,O11)</f>
        <v>Nom du courtier</v>
      </c>
      <c r="B11" s="452" t="s">
        <v>196</v>
      </c>
      <c r="C11" s="1340"/>
      <c r="D11" s="1340"/>
      <c r="E11" s="1340"/>
      <c r="F11" s="1340"/>
      <c r="G11" s="1340"/>
      <c r="H11" s="1340"/>
      <c r="I11" s="1340"/>
      <c r="J11" s="1340"/>
      <c r="K11" s="1340"/>
      <c r="L11" s="1341"/>
      <c r="M11" s="965"/>
      <c r="N11" s="915" t="s">
        <v>296</v>
      </c>
      <c r="O11" s="143" t="s">
        <v>1307</v>
      </c>
    </row>
    <row r="12" spans="1:15" ht="15" customHeight="1">
      <c r="A12" s="116" t="str">
        <f t="shared" si="0"/>
        <v>Dépôts et certificats à demande</v>
      </c>
      <c r="B12" s="447" t="s">
        <v>385</v>
      </c>
      <c r="C12" s="1213"/>
      <c r="D12" s="1213"/>
      <c r="E12" s="1213"/>
      <c r="F12" s="1213"/>
      <c r="G12" s="1213"/>
      <c r="H12" s="1213"/>
      <c r="I12" s="1213"/>
      <c r="J12" s="1213"/>
      <c r="K12" s="1213"/>
      <c r="L12" s="1214"/>
      <c r="N12" s="915" t="s">
        <v>283</v>
      </c>
      <c r="O12" s="143" t="s">
        <v>1294</v>
      </c>
    </row>
    <row r="13" spans="1:15" ht="15" customHeight="1">
      <c r="A13" s="116" t="str">
        <f t="shared" si="0"/>
        <v>Dépôts et certificats à terme (0 à 30 jours)</v>
      </c>
      <c r="B13" s="447" t="s">
        <v>194</v>
      </c>
      <c r="C13" s="1213"/>
      <c r="D13" s="1213"/>
      <c r="E13" s="1213"/>
      <c r="F13" s="1213"/>
      <c r="G13" s="1213"/>
      <c r="H13" s="1213"/>
      <c r="I13" s="1213"/>
      <c r="J13" s="1213"/>
      <c r="K13" s="1213"/>
      <c r="L13" s="1214"/>
      <c r="N13" s="915" t="s">
        <v>286</v>
      </c>
      <c r="O13" s="143" t="s">
        <v>1308</v>
      </c>
    </row>
    <row r="14" spans="1:15" ht="15" customHeight="1">
      <c r="A14" s="116" t="str">
        <f t="shared" si="0"/>
        <v>Dépôts et certificats à terme (1 à 3 mois)</v>
      </c>
      <c r="B14" s="447" t="s">
        <v>195</v>
      </c>
      <c r="C14" s="1213"/>
      <c r="D14" s="1213"/>
      <c r="E14" s="1213"/>
      <c r="F14" s="1213"/>
      <c r="G14" s="1213"/>
      <c r="H14" s="1213"/>
      <c r="I14" s="1213"/>
      <c r="J14" s="1213"/>
      <c r="K14" s="1213"/>
      <c r="L14" s="1214"/>
      <c r="N14" s="915" t="s">
        <v>287</v>
      </c>
      <c r="O14" s="143" t="s">
        <v>1309</v>
      </c>
    </row>
    <row r="15" spans="1:15" ht="15" customHeight="1">
      <c r="A15" s="116" t="str">
        <f t="shared" si="0"/>
        <v>Dépôts et certificats à terme (3 à 6 mois)</v>
      </c>
      <c r="B15" s="447" t="s">
        <v>200</v>
      </c>
      <c r="C15" s="1213"/>
      <c r="D15" s="1213"/>
      <c r="E15" s="1213"/>
      <c r="F15" s="1213"/>
      <c r="G15" s="1213"/>
      <c r="H15" s="1213"/>
      <c r="I15" s="1213"/>
      <c r="J15" s="1213"/>
      <c r="K15" s="1213"/>
      <c r="L15" s="1214"/>
      <c r="N15" s="915" t="s">
        <v>288</v>
      </c>
      <c r="O15" s="143" t="s">
        <v>1310</v>
      </c>
    </row>
    <row r="16" spans="1:15" ht="15" customHeight="1">
      <c r="A16" s="116" t="str">
        <f t="shared" si="0"/>
        <v>Dépôts et certificats à terme (6 à 12 mois)</v>
      </c>
      <c r="B16" s="447" t="s">
        <v>347</v>
      </c>
      <c r="C16" s="1213"/>
      <c r="D16" s="1213"/>
      <c r="E16" s="1213"/>
      <c r="F16" s="1213"/>
      <c r="G16" s="1213"/>
      <c r="H16" s="1213"/>
      <c r="I16" s="1213"/>
      <c r="J16" s="1213"/>
      <c r="K16" s="1213"/>
      <c r="L16" s="1214"/>
      <c r="N16" s="915" t="s">
        <v>289</v>
      </c>
      <c r="O16" s="143" t="s">
        <v>1311</v>
      </c>
    </row>
    <row r="17" spans="1:15" ht="15" customHeight="1">
      <c r="A17" s="116" t="str">
        <f t="shared" si="0"/>
        <v>Dépôts et certificats à terme (1 à 2 ans)</v>
      </c>
      <c r="B17" s="447" t="s">
        <v>181</v>
      </c>
      <c r="C17" s="1213"/>
      <c r="D17" s="1213"/>
      <c r="E17" s="1213"/>
      <c r="F17" s="1213"/>
      <c r="G17" s="1213"/>
      <c r="H17" s="1213"/>
      <c r="I17" s="1213"/>
      <c r="J17" s="1213"/>
      <c r="K17" s="1213"/>
      <c r="L17" s="1214"/>
      <c r="N17" s="915" t="s">
        <v>290</v>
      </c>
      <c r="O17" s="143" t="s">
        <v>1312</v>
      </c>
    </row>
    <row r="18" spans="1:15" ht="15" customHeight="1">
      <c r="A18" s="116" t="str">
        <f t="shared" si="0"/>
        <v>Dépôts et certificats à terme (2 à 3 ans)</v>
      </c>
      <c r="B18" s="447" t="s">
        <v>188</v>
      </c>
      <c r="C18" s="1213"/>
      <c r="D18" s="1213"/>
      <c r="E18" s="1213"/>
      <c r="F18" s="1213"/>
      <c r="G18" s="1213"/>
      <c r="H18" s="1213"/>
      <c r="I18" s="1213"/>
      <c r="J18" s="1213"/>
      <c r="K18" s="1213"/>
      <c r="L18" s="1214"/>
      <c r="N18" s="915" t="s">
        <v>291</v>
      </c>
      <c r="O18" s="143" t="s">
        <v>1313</v>
      </c>
    </row>
    <row r="19" spans="1:15" ht="15" customHeight="1">
      <c r="A19" s="116" t="str">
        <f t="shared" si="0"/>
        <v>Dépôts et certificats à terme (3 à 5 ans)</v>
      </c>
      <c r="B19" s="447" t="s">
        <v>191</v>
      </c>
      <c r="C19" s="1213"/>
      <c r="D19" s="1213"/>
      <c r="E19" s="1213"/>
      <c r="F19" s="1213"/>
      <c r="G19" s="1213"/>
      <c r="H19" s="1213"/>
      <c r="I19" s="1213"/>
      <c r="J19" s="1213"/>
      <c r="K19" s="1213"/>
      <c r="L19" s="1214"/>
      <c r="N19" s="915" t="s">
        <v>292</v>
      </c>
      <c r="O19" s="143" t="s">
        <v>1314</v>
      </c>
    </row>
    <row r="20" spans="1:15" ht="30" customHeight="1">
      <c r="A20" s="129" t="str">
        <f t="shared" si="0"/>
        <v>Dépôts et certificats à terme (plus de 5 ans) - non remboursable à demande après 5 ans</v>
      </c>
      <c r="B20" s="447" t="s">
        <v>396</v>
      </c>
      <c r="C20" s="1213"/>
      <c r="D20" s="1213"/>
      <c r="E20" s="1213"/>
      <c r="F20" s="1213"/>
      <c r="G20" s="1213"/>
      <c r="H20" s="1213"/>
      <c r="I20" s="1213"/>
      <c r="J20" s="1213"/>
      <c r="K20" s="1213"/>
      <c r="L20" s="1214"/>
      <c r="N20" s="933" t="s">
        <v>293</v>
      </c>
      <c r="O20" s="247" t="s">
        <v>1315</v>
      </c>
    </row>
    <row r="21" spans="1:15" ht="30" customHeight="1">
      <c r="A21" s="129" t="str">
        <f t="shared" si="0"/>
        <v>Dépôts et certificats à terme (plus de 5 ans) - remboursable à demande après 5 ans</v>
      </c>
      <c r="B21" s="449">
        <v>100</v>
      </c>
      <c r="C21" s="1213"/>
      <c r="D21" s="1213"/>
      <c r="E21" s="1213"/>
      <c r="F21" s="1213"/>
      <c r="G21" s="1213"/>
      <c r="H21" s="1213"/>
      <c r="I21" s="1213"/>
      <c r="J21" s="1213"/>
      <c r="K21" s="1213"/>
      <c r="L21" s="1214"/>
      <c r="N21" s="933" t="s">
        <v>294</v>
      </c>
      <c r="O21" s="247" t="s">
        <v>1316</v>
      </c>
    </row>
    <row r="22" spans="1:15" s="4" customFormat="1" ht="22.5" customHeight="1">
      <c r="A22" s="190" t="s">
        <v>80</v>
      </c>
      <c r="B22" s="969">
        <v>199</v>
      </c>
      <c r="C22" s="1342">
        <f>SUM(C12:C21)</f>
        <v>0</v>
      </c>
      <c r="D22" s="1342">
        <f t="shared" si="1" ref="D22:L22">SUM(D12:D21)</f>
        <v>0</v>
      </c>
      <c r="E22" s="1342">
        <f t="shared" si="1"/>
        <v>0</v>
      </c>
      <c r="F22" s="1342">
        <f t="shared" si="1"/>
        <v>0</v>
      </c>
      <c r="G22" s="1342">
        <f t="shared" si="1"/>
        <v>0</v>
      </c>
      <c r="H22" s="1342">
        <f t="shared" si="1"/>
        <v>0</v>
      </c>
      <c r="I22" s="1342">
        <f t="shared" si="1"/>
        <v>0</v>
      </c>
      <c r="J22" s="1342">
        <f t="shared" si="1"/>
        <v>0</v>
      </c>
      <c r="K22" s="1342">
        <f t="shared" si="1"/>
        <v>0</v>
      </c>
      <c r="L22" s="1343">
        <f t="shared" si="1"/>
        <v>0</v>
      </c>
      <c r="N22" s="915"/>
      <c r="O22" s="143"/>
    </row>
    <row r="23" spans="1:15" ht="15">
      <c r="A23" s="2835" t="s">
        <v>324</v>
      </c>
      <c r="B23" s="2836"/>
      <c r="C23" s="2837"/>
      <c r="D23" s="2837"/>
      <c r="E23" s="2837"/>
      <c r="F23" s="2837"/>
      <c r="G23" s="2837"/>
      <c r="H23" s="2837"/>
      <c r="I23" s="2837"/>
      <c r="J23" s="2837"/>
      <c r="K23" s="2837"/>
      <c r="L23" s="2838"/>
      <c r="O23" s="143"/>
    </row>
    <row r="24" spans="1:15" ht="15">
      <c r="A24" s="2161" t="str">
        <f>IF(Langue=0,N24,O24)</f>
        <v>Dépôts prélevés par l'entremise d'agents</v>
      </c>
      <c r="B24" s="2225"/>
      <c r="C24" s="2841" t="str">
        <f>IF(Langue=0,N25,O25)</f>
        <v>Montant</v>
      </c>
      <c r="E24" s="1056"/>
      <c r="F24" s="1056"/>
      <c r="G24" s="1056"/>
      <c r="H24" s="1056"/>
      <c r="I24" s="1056"/>
      <c r="J24" s="1056"/>
      <c r="K24" s="1056"/>
      <c r="L24" s="1057"/>
      <c r="N24" s="915" t="s">
        <v>227</v>
      </c>
      <c r="O24" s="143" t="s">
        <v>1317</v>
      </c>
    </row>
    <row r="25" spans="1:15" ht="36.75" customHeight="1">
      <c r="A25" s="1764"/>
      <c r="B25" s="1766"/>
      <c r="C25" s="2842"/>
      <c r="E25" s="1056"/>
      <c r="F25" s="1056"/>
      <c r="G25" s="1056"/>
      <c r="H25" s="1056"/>
      <c r="I25" s="1056"/>
      <c r="J25" s="1056"/>
      <c r="K25" s="1056"/>
      <c r="L25" s="1057"/>
      <c r="N25" s="915" t="s">
        <v>205</v>
      </c>
      <c r="O25" s="143" t="s">
        <v>1196</v>
      </c>
    </row>
    <row r="26" spans="1:15" ht="15">
      <c r="A26" s="2839"/>
      <c r="B26" s="2840"/>
      <c r="C26" s="524" t="s">
        <v>149</v>
      </c>
      <c r="E26" s="1056"/>
      <c r="F26" s="1056"/>
      <c r="G26" s="1056"/>
      <c r="H26" s="1056"/>
      <c r="I26" s="1056"/>
      <c r="J26" s="1056"/>
      <c r="K26" s="1056"/>
      <c r="L26" s="1057"/>
      <c r="O26" s="143"/>
    </row>
    <row r="27" spans="1:15" ht="15">
      <c r="A27" s="453" t="s">
        <v>814</v>
      </c>
      <c r="B27" s="988">
        <v>210</v>
      </c>
      <c r="C27" s="1214"/>
      <c r="E27" s="1056"/>
      <c r="F27" s="1056"/>
      <c r="G27" s="1056"/>
      <c r="H27" s="1056"/>
      <c r="I27" s="1056"/>
      <c r="J27" s="1056"/>
      <c r="K27" s="1056"/>
      <c r="L27" s="1057"/>
      <c r="N27" s="915" t="s">
        <v>274</v>
      </c>
      <c r="O27" s="143" t="s">
        <v>1298</v>
      </c>
    </row>
    <row r="28" spans="1:15" ht="15">
      <c r="A28" s="192" t="s">
        <v>58</v>
      </c>
      <c r="B28" s="988">
        <v>220</v>
      </c>
      <c r="C28" s="1216"/>
      <c r="L28" s="966"/>
      <c r="N28" s="915" t="s">
        <v>275</v>
      </c>
      <c r="O28" s="143" t="s">
        <v>1299</v>
      </c>
    </row>
    <row r="29" spans="1:15" ht="37.5" customHeight="1">
      <c r="A29" s="964"/>
      <c r="B29" s="965"/>
      <c r="L29" s="966"/>
      <c r="N29" s="915" t="s">
        <v>2210</v>
      </c>
      <c r="O29" s="143" t="s">
        <v>2211</v>
      </c>
    </row>
    <row r="30" spans="1:16" ht="15">
      <c r="A30" s="964"/>
      <c r="B30" s="965"/>
      <c r="L30" s="966"/>
      <c r="N30" s="915" t="s">
        <v>276</v>
      </c>
      <c r="O30" s="143" t="s">
        <v>1300</v>
      </c>
      <c r="P30" s="3"/>
    </row>
    <row r="31" spans="1:15" ht="15">
      <c r="A31" s="964"/>
      <c r="B31" s="965"/>
      <c r="L31" s="966"/>
      <c r="N31" s="915" t="s">
        <v>277</v>
      </c>
      <c r="O31" s="143" t="s">
        <v>1301</v>
      </c>
    </row>
    <row r="32" spans="1:15" ht="15">
      <c r="A32" s="964"/>
      <c r="B32" s="965"/>
      <c r="L32" s="966"/>
      <c r="N32" s="915" t="s">
        <v>278</v>
      </c>
      <c r="O32" s="143" t="s">
        <v>1302</v>
      </c>
    </row>
    <row r="33" spans="1:15" ht="15">
      <c r="A33" s="964"/>
      <c r="B33" s="965"/>
      <c r="L33" s="966"/>
      <c r="N33" s="915" t="s">
        <v>279</v>
      </c>
      <c r="O33" s="143" t="s">
        <v>1303</v>
      </c>
    </row>
    <row r="34" spans="1:15" ht="15">
      <c r="A34" s="964"/>
      <c r="B34" s="965"/>
      <c r="L34" s="966"/>
      <c r="N34" s="915" t="s">
        <v>280</v>
      </c>
      <c r="O34" s="143" t="s">
        <v>1304</v>
      </c>
    </row>
    <row r="35" spans="1:15" ht="15">
      <c r="A35" s="964"/>
      <c r="B35" s="965"/>
      <c r="L35" s="966"/>
      <c r="N35" s="915" t="s">
        <v>281</v>
      </c>
      <c r="O35" s="143" t="s">
        <v>1305</v>
      </c>
    </row>
    <row r="36" spans="1:15" ht="15">
      <c r="A36" s="964"/>
      <c r="B36" s="965"/>
      <c r="L36" s="966"/>
      <c r="N36" s="915" t="s">
        <v>282</v>
      </c>
      <c r="O36" s="143" t="s">
        <v>1306</v>
      </c>
    </row>
    <row r="37" spans="1:12" ht="15">
      <c r="A37" s="2832">
        <f>+'2000.2'!A42:G42+1</f>
        <v>61</v>
      </c>
      <c r="B37" s="2833"/>
      <c r="C37" s="2833"/>
      <c r="D37" s="2833"/>
      <c r="E37" s="2833"/>
      <c r="F37" s="2833"/>
      <c r="G37" s="2833"/>
      <c r="H37" s="2833"/>
      <c r="I37" s="2833"/>
      <c r="J37" s="2833"/>
      <c r="K37" s="2833"/>
      <c r="L37" s="2834"/>
    </row>
  </sheetData>
  <sheetProtection algorithmName="SHA-512" hashValue="T7ac9sLzR4lrQwiI1ygcf+EkTYEYOewZGll04Akhmx6eg+tPA4TGzlyVrycqsxHA6HOQTL50t1ilYjdkeTvcLQ==" saltValue="Vd7UbG4OvQYuPH9fwsw7FA==" spinCount="100000" sheet="1" objects="1" scenarios="1"/>
  <mergeCells count="24">
    <mergeCell ref="A6:L6"/>
    <mergeCell ref="J8:J9"/>
    <mergeCell ref="K8:K9"/>
    <mergeCell ref="A1:I1"/>
    <mergeCell ref="A3:L3"/>
    <mergeCell ref="A2:L2"/>
    <mergeCell ref="A4:L4"/>
    <mergeCell ref="A5:L5"/>
    <mergeCell ref="E8:E9"/>
    <mergeCell ref="F8:F9"/>
    <mergeCell ref="G8:G9"/>
    <mergeCell ref="H8:H9"/>
    <mergeCell ref="A7:L7"/>
    <mergeCell ref="I8:I9"/>
    <mergeCell ref="A8:B9"/>
    <mergeCell ref="A10:B10"/>
    <mergeCell ref="C8:C9"/>
    <mergeCell ref="D8:D9"/>
    <mergeCell ref="A37:L37"/>
    <mergeCell ref="A23:L23"/>
    <mergeCell ref="A24:B25"/>
    <mergeCell ref="A26:B26"/>
    <mergeCell ref="C24:C25"/>
    <mergeCell ref="L8:L9"/>
  </mergeCells>
  <conditionalFormatting sqref="A6:B6">
    <cfRule type="expression" priority="2" dxfId="132">
      <formula>'\Coopératives\[Formulaire COOP_ 2015_VF_1.1.1.xlsx]Feuil1'!#REF!=0</formula>
    </cfRule>
  </conditionalFormatting>
  <conditionalFormatting sqref="A4:B4">
    <cfRule type="expression" priority="1" dxfId="132">
      <formula>'\Coopératives\[Formulaire COOP_ 2015_VF_1.1.1.xlsx]Feuil1'!#REF!=0</formula>
    </cfRule>
  </conditionalFormatting>
  <printOptions horizontalCentered="1"/>
  <pageMargins left="0.973700787401575" right="0.393700787401575" top="0.590551181102362" bottom="0.590551181102362" header="0.31496062992126" footer="0.31496062992126"/>
  <pageSetup orientation="landscape" scale="70" r:id="rId2"/>
  <ignoredErrors>
    <ignoredError sqref="C10:L10 B12:B22" numberStoredAsText="1"/>
  </ignoredErrors>
  <drawing r:id="rId1"/>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Feuil47">
    <tabColor theme="9"/>
    <pageSetUpPr fitToPage="1"/>
  </sheetPr>
  <dimension ref="A1:M32"/>
  <sheetViews>
    <sheetView zoomScale="90" zoomScaleNormal="90" workbookViewId="0" topLeftCell="A1">
      <selection pane="topLeft" activeCell="A5" sqref="A5:J5"/>
    </sheetView>
  </sheetViews>
  <sheetFormatPr defaultColWidth="0" defaultRowHeight="15" outlineLevelCol="1"/>
  <cols>
    <col min="1" max="1" width="6.42857142857143" style="915" customWidth="1"/>
    <col min="2" max="2" width="30.8571428571429" style="915" customWidth="1"/>
    <col min="3" max="3" width="11.8571428571429" style="915" customWidth="1"/>
    <col min="4" max="4" width="10.5714285714286" style="915" customWidth="1"/>
    <col min="5" max="5" width="11" style="915" customWidth="1"/>
    <col min="6" max="6" width="14.1428571428571" style="915" customWidth="1"/>
    <col min="7" max="7" width="14.5714285714286" style="915" customWidth="1"/>
    <col min="8" max="8" width="13.5714285714286" style="915" customWidth="1"/>
    <col min="9" max="9" width="31" style="915" customWidth="1"/>
    <col min="10" max="10" width="19.2857142857143" style="915" customWidth="1"/>
    <col min="11" max="11" width="1.42857142857143" style="915" customWidth="1"/>
    <col min="12" max="12" width="24.7142857142857" style="915" hidden="1" customWidth="1" outlineLevel="1"/>
    <col min="13" max="13" width="21.5714285714286" style="915" hidden="1" customWidth="1" outlineLevel="1"/>
    <col min="14" max="14" width="0" style="915" hidden="1" customWidth="1" collapsed="1"/>
    <col min="15" max="16384" width="11.4285714285714" style="915" hidden="1"/>
  </cols>
  <sheetData>
    <row r="1" spans="1:10" ht="24" customHeight="1">
      <c r="A1" s="1795" t="str">
        <f>Identification!A14</f>
        <v>SOCIÉTÉ À CHARTE QUÉBÉCOISE</v>
      </c>
      <c r="B1" s="1796"/>
      <c r="C1" s="1796"/>
      <c r="D1" s="1796"/>
      <c r="E1" s="1796"/>
      <c r="F1" s="1796"/>
      <c r="G1" s="1796"/>
      <c r="H1" s="1796"/>
      <c r="I1" s="937"/>
      <c r="J1" s="218" t="str">
        <f>Identification!A15</f>
        <v>ÉTAT ANNUEL</v>
      </c>
    </row>
    <row r="2" spans="1:10" ht="15">
      <c r="A2" s="2146" t="str">
        <f>IF(Langue=0,"ANNEXE "&amp;'T des M - T of C'!A60,"SCHEDULE "&amp;'T des M - T of C'!A60)</f>
        <v>ANNEXE 2100</v>
      </c>
      <c r="B2" s="2147"/>
      <c r="C2" s="2147"/>
      <c r="D2" s="2147"/>
      <c r="E2" s="2147"/>
      <c r="F2" s="2147"/>
      <c r="G2" s="2147"/>
      <c r="H2" s="2147"/>
      <c r="I2" s="2147"/>
      <c r="J2" s="2148"/>
    </row>
    <row r="3" spans="1:10" ht="22.5" customHeight="1">
      <c r="A3" s="1901">
        <f>'300'!$A$3</f>
        <v>0</v>
      </c>
      <c r="B3" s="1902"/>
      <c r="C3" s="1902"/>
      <c r="D3" s="1902"/>
      <c r="E3" s="1902"/>
      <c r="F3" s="1902"/>
      <c r="G3" s="1902"/>
      <c r="H3" s="1902"/>
      <c r="I3" s="1902"/>
      <c r="J3" s="1903"/>
    </row>
    <row r="4" spans="1:10" ht="22.5" customHeight="1">
      <c r="A4" s="1764" t="str">
        <f>UPPER('T des M - T of C'!B60)</f>
        <v>HYPOTHÈQUES À PAYER</v>
      </c>
      <c r="B4" s="1765"/>
      <c r="C4" s="1765"/>
      <c r="D4" s="1765"/>
      <c r="E4" s="1765"/>
      <c r="F4" s="1765"/>
      <c r="G4" s="1765"/>
      <c r="H4" s="1765"/>
      <c r="I4" s="1765"/>
      <c r="J4" s="1766"/>
    </row>
    <row r="5" spans="1:10" ht="22.5" customHeight="1">
      <c r="A5" s="2188" t="str">
        <f>IF(Langue=0,"au "&amp;Identification!J19,"As at "&amp;Identification!J19)</f>
        <v>au </v>
      </c>
      <c r="B5" s="2189"/>
      <c r="C5" s="2189"/>
      <c r="D5" s="2189"/>
      <c r="E5" s="2189"/>
      <c r="F5" s="2189"/>
      <c r="G5" s="2189"/>
      <c r="H5" s="2189"/>
      <c r="I5" s="2189"/>
      <c r="J5" s="2190"/>
    </row>
    <row r="6" spans="1:13" ht="15">
      <c r="A6" s="2124" t="str">
        <f>IF(Langue=0,L6,M6)</f>
        <v>(000$)</v>
      </c>
      <c r="B6" s="2125"/>
      <c r="C6" s="2125"/>
      <c r="D6" s="2125"/>
      <c r="E6" s="2125"/>
      <c r="F6" s="2125"/>
      <c r="G6" s="2125"/>
      <c r="H6" s="2125"/>
      <c r="I6" s="2125"/>
      <c r="J6" s="2126"/>
      <c r="L6" s="102" t="s">
        <v>325</v>
      </c>
      <c r="M6" s="244" t="s">
        <v>970</v>
      </c>
    </row>
    <row r="7" spans="1:13" ht="11.25" customHeight="1">
      <c r="A7" s="2185"/>
      <c r="B7" s="2186"/>
      <c r="C7" s="2186"/>
      <c r="D7" s="2186"/>
      <c r="E7" s="2186"/>
      <c r="F7" s="2186"/>
      <c r="G7" s="2186"/>
      <c r="H7" s="2186"/>
      <c r="I7" s="2186"/>
      <c r="J7" s="2187"/>
      <c r="M7" s="143"/>
    </row>
    <row r="8" spans="1:13" ht="15" customHeight="1">
      <c r="A8" s="1904" t="str">
        <f>IF(Langue=0,L8,M8)</f>
        <v>NOM DU PRÊTEUR</v>
      </c>
      <c r="B8" s="1906"/>
      <c r="C8" s="2167" t="str">
        <f>IF(Langue=0,L9,M9)</f>
        <v>Année du prêt</v>
      </c>
      <c r="D8" s="2167" t="str">
        <f>IF(Langue=0,L10,M10)</f>
        <v>Taux</v>
      </c>
      <c r="E8" s="2167" t="str">
        <f>IF(Langue=0,L11,M11)</f>
        <v>Terme (mois)</v>
      </c>
      <c r="F8" s="2167" t="str">
        <f>IF(Langue=0,L12,M12)</f>
        <v>Prêt original</v>
      </c>
      <c r="G8" s="2167" t="str">
        <f>IF(Langue=0,L13,M13)</f>
        <v>Solde du prêt</v>
      </c>
      <c r="H8" s="2167" t="str">
        <f>IF(Langue=0,L14,M14)</f>
        <v>Intérêts courus à payer</v>
      </c>
      <c r="I8" s="2843" t="str">
        <f>IF(Langue=0,L15,M15)</f>
        <v>Titres nantis</v>
      </c>
      <c r="J8" s="2843"/>
      <c r="L8" s="915" t="s">
        <v>495</v>
      </c>
      <c r="M8" s="143" t="s">
        <v>2381</v>
      </c>
    </row>
    <row r="9" spans="1:13" ht="30" customHeight="1">
      <c r="A9" s="2178"/>
      <c r="B9" s="2341"/>
      <c r="C9" s="2168"/>
      <c r="D9" s="2168"/>
      <c r="E9" s="2168"/>
      <c r="F9" s="2168"/>
      <c r="G9" s="2168"/>
      <c r="H9" s="2168"/>
      <c r="I9" s="525" t="str">
        <f>IF(Langue=0,L16,M16)</f>
        <v>Description</v>
      </c>
      <c r="J9" s="525" t="str">
        <f>IF(Langue=0,L17,M17)</f>
        <v>Valeur au bilan</v>
      </c>
      <c r="L9" s="915" t="s">
        <v>210</v>
      </c>
      <c r="M9" s="143" t="s">
        <v>1410</v>
      </c>
    </row>
    <row r="10" spans="1:13" ht="15">
      <c r="A10" s="200"/>
      <c r="B10" s="448" t="s">
        <v>377</v>
      </c>
      <c r="C10" s="448" t="s">
        <v>376</v>
      </c>
      <c r="D10" s="522" t="s">
        <v>378</v>
      </c>
      <c r="E10" s="522" t="s">
        <v>379</v>
      </c>
      <c r="F10" s="522" t="s">
        <v>380</v>
      </c>
      <c r="G10" s="522" t="s">
        <v>381</v>
      </c>
      <c r="H10" s="522" t="s">
        <v>382</v>
      </c>
      <c r="I10" s="522" t="s">
        <v>383</v>
      </c>
      <c r="J10" s="522" t="s">
        <v>384</v>
      </c>
      <c r="L10" s="915" t="s">
        <v>173</v>
      </c>
      <c r="M10" s="143" t="s">
        <v>1411</v>
      </c>
    </row>
    <row r="11" spans="1:13" ht="15" customHeight="1">
      <c r="A11" s="445" t="s">
        <v>385</v>
      </c>
      <c r="B11" s="1237"/>
      <c r="C11" s="1241"/>
      <c r="D11" s="1243"/>
      <c r="E11" s="1237"/>
      <c r="F11" s="1194"/>
      <c r="G11" s="1191"/>
      <c r="H11" s="1191"/>
      <c r="I11" s="1237"/>
      <c r="J11" s="1204"/>
      <c r="L11" s="915" t="s">
        <v>2370</v>
      </c>
      <c r="M11" s="143" t="s">
        <v>2371</v>
      </c>
    </row>
    <row r="12" spans="1:13" ht="15" customHeight="1">
      <c r="A12" s="445" t="s">
        <v>194</v>
      </c>
      <c r="B12" s="1237"/>
      <c r="C12" s="1241"/>
      <c r="D12" s="1243"/>
      <c r="E12" s="1237"/>
      <c r="F12" s="1194"/>
      <c r="G12" s="1191"/>
      <c r="H12" s="1191"/>
      <c r="I12" s="1237"/>
      <c r="J12" s="1204"/>
      <c r="L12" s="915" t="s">
        <v>212</v>
      </c>
      <c r="M12" s="143" t="s">
        <v>1412</v>
      </c>
    </row>
    <row r="13" spans="1:13" ht="15" customHeight="1">
      <c r="A13" s="445" t="s">
        <v>195</v>
      </c>
      <c r="B13" s="1237"/>
      <c r="C13" s="1241"/>
      <c r="D13" s="1243"/>
      <c r="E13" s="1237"/>
      <c r="F13" s="1194"/>
      <c r="G13" s="1191"/>
      <c r="H13" s="1191"/>
      <c r="I13" s="1237"/>
      <c r="J13" s="1204"/>
      <c r="L13" s="915" t="s">
        <v>214</v>
      </c>
      <c r="M13" s="143" t="s">
        <v>2307</v>
      </c>
    </row>
    <row r="14" spans="1:13" ht="15" customHeight="1">
      <c r="A14" s="445" t="s">
        <v>200</v>
      </c>
      <c r="B14" s="1237"/>
      <c r="C14" s="1241"/>
      <c r="D14" s="1243"/>
      <c r="E14" s="1237"/>
      <c r="F14" s="1194"/>
      <c r="G14" s="1191"/>
      <c r="H14" s="1191"/>
      <c r="I14" s="1237"/>
      <c r="J14" s="1204"/>
      <c r="L14" s="915" t="s">
        <v>18</v>
      </c>
      <c r="M14" s="143" t="s">
        <v>1522</v>
      </c>
    </row>
    <row r="15" spans="1:13" ht="15" customHeight="1">
      <c r="A15" s="445" t="s">
        <v>347</v>
      </c>
      <c r="B15" s="1237"/>
      <c r="C15" s="1241"/>
      <c r="D15" s="1243"/>
      <c r="E15" s="1237"/>
      <c r="F15" s="1194"/>
      <c r="G15" s="1191"/>
      <c r="H15" s="1191"/>
      <c r="I15" s="1237"/>
      <c r="J15" s="1204"/>
      <c r="L15" s="915" t="s">
        <v>100</v>
      </c>
      <c r="M15" s="143" t="s">
        <v>974</v>
      </c>
    </row>
    <row r="16" spans="1:13" ht="15" customHeight="1">
      <c r="A16" s="445" t="s">
        <v>181</v>
      </c>
      <c r="B16" s="1237"/>
      <c r="C16" s="1241"/>
      <c r="D16" s="1243"/>
      <c r="E16" s="1237"/>
      <c r="F16" s="1194"/>
      <c r="G16" s="1191"/>
      <c r="H16" s="1191"/>
      <c r="I16" s="1237"/>
      <c r="J16" s="1204"/>
      <c r="L16" s="915" t="s">
        <v>79</v>
      </c>
      <c r="M16" s="143" t="s">
        <v>79</v>
      </c>
    </row>
    <row r="17" spans="1:13" ht="15" customHeight="1">
      <c r="A17" s="445" t="s">
        <v>188</v>
      </c>
      <c r="B17" s="1237"/>
      <c r="C17" s="1241"/>
      <c r="D17" s="1243"/>
      <c r="E17" s="1237"/>
      <c r="F17" s="1194"/>
      <c r="G17" s="1191"/>
      <c r="H17" s="1191"/>
      <c r="I17" s="1237"/>
      <c r="J17" s="1204"/>
      <c r="L17" s="915" t="s">
        <v>201</v>
      </c>
      <c r="M17" s="143" t="s">
        <v>1388</v>
      </c>
    </row>
    <row r="18" spans="1:13" ht="15" customHeight="1">
      <c r="A18" s="445" t="s">
        <v>191</v>
      </c>
      <c r="B18" s="1237"/>
      <c r="C18" s="1241"/>
      <c r="D18" s="1243"/>
      <c r="E18" s="1237"/>
      <c r="F18" s="1194"/>
      <c r="G18" s="1191"/>
      <c r="H18" s="1191"/>
      <c r="I18" s="1237"/>
      <c r="J18" s="1204"/>
      <c r="M18" s="143"/>
    </row>
    <row r="19" spans="1:13" ht="15" customHeight="1">
      <c r="A19" s="445" t="s">
        <v>396</v>
      </c>
      <c r="B19" s="1237"/>
      <c r="C19" s="1241"/>
      <c r="D19" s="1243"/>
      <c r="E19" s="1237"/>
      <c r="F19" s="1194"/>
      <c r="G19" s="1191"/>
      <c r="H19" s="1191"/>
      <c r="I19" s="1237"/>
      <c r="J19" s="1204"/>
      <c r="M19" s="143"/>
    </row>
    <row r="20" spans="1:13" ht="15" customHeight="1">
      <c r="A20" s="454">
        <v>100</v>
      </c>
      <c r="B20" s="1237"/>
      <c r="C20" s="1241"/>
      <c r="D20" s="1243"/>
      <c r="E20" s="1237"/>
      <c r="F20" s="1194"/>
      <c r="G20" s="1191"/>
      <c r="H20" s="1191"/>
      <c r="I20" s="1237"/>
      <c r="J20" s="1204"/>
      <c r="M20" s="143"/>
    </row>
    <row r="21" spans="1:13" ht="15" customHeight="1">
      <c r="A21" s="454">
        <v>110</v>
      </c>
      <c r="B21" s="1237"/>
      <c r="C21" s="1241"/>
      <c r="D21" s="1243"/>
      <c r="E21" s="1237"/>
      <c r="F21" s="1194"/>
      <c r="G21" s="1191"/>
      <c r="H21" s="1191"/>
      <c r="I21" s="1237"/>
      <c r="J21" s="1204"/>
      <c r="M21" s="143"/>
    </row>
    <row r="22" spans="1:13" ht="15" customHeight="1">
      <c r="A22" s="454">
        <v>120</v>
      </c>
      <c r="B22" s="1237"/>
      <c r="C22" s="1241"/>
      <c r="D22" s="1243"/>
      <c r="E22" s="1237"/>
      <c r="F22" s="1194"/>
      <c r="G22" s="1191"/>
      <c r="H22" s="1191"/>
      <c r="I22" s="1237"/>
      <c r="J22" s="1204"/>
      <c r="M22" s="143"/>
    </row>
    <row r="23" spans="1:13" ht="15" customHeight="1">
      <c r="A23" s="454">
        <v>130</v>
      </c>
      <c r="B23" s="1237"/>
      <c r="C23" s="1241"/>
      <c r="D23" s="1243"/>
      <c r="E23" s="1237"/>
      <c r="F23" s="1194"/>
      <c r="G23" s="1191"/>
      <c r="H23" s="1191"/>
      <c r="I23" s="1237"/>
      <c r="J23" s="1204"/>
      <c r="M23" s="143"/>
    </row>
    <row r="24" spans="1:13" ht="15" customHeight="1">
      <c r="A24" s="454">
        <v>140</v>
      </c>
      <c r="B24" s="1237"/>
      <c r="C24" s="1241"/>
      <c r="D24" s="1243"/>
      <c r="E24" s="1237"/>
      <c r="F24" s="1194"/>
      <c r="G24" s="1191"/>
      <c r="H24" s="1191"/>
      <c r="I24" s="1237"/>
      <c r="J24" s="1204"/>
      <c r="M24" s="143"/>
    </row>
    <row r="25" spans="1:13" ht="15" customHeight="1">
      <c r="A25" s="454">
        <v>150</v>
      </c>
      <c r="B25" s="1237"/>
      <c r="C25" s="1241"/>
      <c r="D25" s="1243"/>
      <c r="E25" s="1237"/>
      <c r="F25" s="1194"/>
      <c r="G25" s="1191"/>
      <c r="H25" s="1191"/>
      <c r="I25" s="1237"/>
      <c r="J25" s="1204"/>
      <c r="M25" s="143"/>
    </row>
    <row r="26" spans="1:13" ht="15" customHeight="1">
      <c r="A26" s="454">
        <v>160</v>
      </c>
      <c r="B26" s="1237"/>
      <c r="C26" s="1241"/>
      <c r="D26" s="1243"/>
      <c r="E26" s="1237"/>
      <c r="F26" s="1194"/>
      <c r="G26" s="1191"/>
      <c r="H26" s="1191"/>
      <c r="I26" s="1237"/>
      <c r="J26" s="1204"/>
      <c r="M26" s="143"/>
    </row>
    <row r="27" spans="1:13" ht="15" customHeight="1">
      <c r="A27" s="454">
        <v>170</v>
      </c>
      <c r="B27" s="1237"/>
      <c r="C27" s="1241"/>
      <c r="D27" s="1243"/>
      <c r="E27" s="1237"/>
      <c r="F27" s="1194"/>
      <c r="G27" s="1191"/>
      <c r="H27" s="1191"/>
      <c r="I27" s="1237"/>
      <c r="J27" s="1204"/>
      <c r="M27" s="143"/>
    </row>
    <row r="28" spans="1:13" ht="15" customHeight="1">
      <c r="A28" s="454">
        <v>180</v>
      </c>
      <c r="B28" s="1237"/>
      <c r="C28" s="1241"/>
      <c r="D28" s="1243"/>
      <c r="E28" s="1237"/>
      <c r="F28" s="1194"/>
      <c r="G28" s="1191"/>
      <c r="H28" s="1191"/>
      <c r="I28" s="1237"/>
      <c r="J28" s="1204"/>
      <c r="M28" s="143"/>
    </row>
    <row r="29" spans="1:13" ht="15" customHeight="1">
      <c r="A29" s="454">
        <v>190</v>
      </c>
      <c r="B29" s="1239"/>
      <c r="C29" s="1244"/>
      <c r="D29" s="1246"/>
      <c r="E29" s="1239"/>
      <c r="F29" s="1194"/>
      <c r="G29" s="1191"/>
      <c r="H29" s="1191"/>
      <c r="I29" s="1239"/>
      <c r="J29" s="1204"/>
      <c r="M29" s="143"/>
    </row>
    <row r="30" spans="1:10" ht="22.5" customHeight="1">
      <c r="A30" s="281">
        <v>199</v>
      </c>
      <c r="B30" s="654" t="s">
        <v>80</v>
      </c>
      <c r="C30" s="455"/>
      <c r="D30" s="655"/>
      <c r="E30" s="656"/>
      <c r="F30" s="1344">
        <f>SUM(F11:F29)</f>
        <v>0</v>
      </c>
      <c r="G30" s="1509">
        <f>SUM(G11:G29)</f>
        <v>0</v>
      </c>
      <c r="H30" s="1570">
        <f>SUM(H11:H29)</f>
        <v>0</v>
      </c>
      <c r="I30" s="656"/>
      <c r="J30" s="1101">
        <f>SUM(J11:J29)</f>
        <v>0</v>
      </c>
    </row>
    <row r="31" spans="1:10" ht="15" customHeight="1">
      <c r="A31" s="1759"/>
      <c r="B31" s="1760"/>
      <c r="C31" s="1760"/>
      <c r="D31" s="1760"/>
      <c r="E31" s="1760"/>
      <c r="F31" s="1695"/>
      <c r="G31" s="1695"/>
      <c r="H31" s="1695"/>
      <c r="I31" s="1760"/>
      <c r="J31" s="1696"/>
    </row>
    <row r="32" spans="1:10" ht="15">
      <c r="A32" s="2484">
        <f>+'2000.3'!A37:L37+1</f>
        <v>62</v>
      </c>
      <c r="B32" s="2197"/>
      <c r="C32" s="2197"/>
      <c r="D32" s="2197"/>
      <c r="E32" s="2197"/>
      <c r="F32" s="2197"/>
      <c r="G32" s="2197"/>
      <c r="H32" s="2197"/>
      <c r="I32" s="2197"/>
      <c r="J32" s="2198"/>
    </row>
  </sheetData>
  <sheetProtection algorithmName="SHA-512" hashValue="Giusk48RIithmxiyHfj31VZDlIgcOQbWRKsYurlF7PmdHkV63qcyn6LoIT60s/YdKZpTo5RHOFTq+a/CQRhHFw==" saltValue="OY+0VcWPSWkm6EKF3K4mhg==" spinCount="100000" sheet="1" objects="1" scenarios="1"/>
  <mergeCells count="17">
    <mergeCell ref="A1:H1"/>
    <mergeCell ref="A2:J2"/>
    <mergeCell ref="A6:J6"/>
    <mergeCell ref="A7:J7"/>
    <mergeCell ref="H8:H9"/>
    <mergeCell ref="I8:J8"/>
    <mergeCell ref="A4:J4"/>
    <mergeCell ref="C8:C9"/>
    <mergeCell ref="D8:D9"/>
    <mergeCell ref="E8:E9"/>
    <mergeCell ref="F8:F9"/>
    <mergeCell ref="G8:G9"/>
    <mergeCell ref="A5:J5"/>
    <mergeCell ref="A3:J3"/>
    <mergeCell ref="A8:B9"/>
    <mergeCell ref="A31:J31"/>
    <mergeCell ref="A32:J32"/>
  </mergeCells>
  <conditionalFormatting sqref="A6">
    <cfRule type="expression" priority="6" dxfId="132">
      <formula>'\Coopératives\[Formulaire COOP_ 2015_VF_1.1.1.xlsx]Feuil1'!#REF!=0</formula>
    </cfRule>
  </conditionalFormatting>
  <conditionalFormatting sqref="A4">
    <cfRule type="expression" priority="5" dxfId="132">
      <formula>'\Coopératives\[Formulaire COOP_ 2015_VF_1.1.1.xlsx]Feuil1'!#REF!=0</formula>
    </cfRule>
  </conditionalFormatting>
  <hyperlinks>
    <hyperlink ref="G30" location="_P100210001" tooltip="Bilan - ligne 2100 \ Balance Sheet - Line 2100" display="_100_2100_01"/>
    <hyperlink ref="G30:H30" location="_P100210001" tooltip="Bilan - ligne 2100" display="_100_2100_01"/>
    <hyperlink ref="H30" location="'2100'!A1" tooltip="Bilan - ligne 2100 \ Balance Sheet - Line 2100" display="'2100'!A1"/>
  </hyperlinks>
  <printOptions horizontalCentered="1"/>
  <pageMargins left="0.984251968503937" right="0.393700787401575" top="0.590551181102362" bottom="0.590551181102362" header="0.31496062992126" footer="0.31496062992126"/>
  <pageSetup orientation="landscape" scale="75" r:id="rId2"/>
  <colBreaks count="1" manualBreakCount="1">
    <brk id="10" max="1048575" man="1"/>
  </colBreaks>
  <ignoredErrors>
    <ignoredError sqref="A11:A19 C10:J10" numberStoredAsText="1"/>
  </ignoredErrors>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tabColor rgb="FFFFFF00"/>
  </sheetPr>
  <dimension ref="A1:K124"/>
  <sheetViews>
    <sheetView zoomScale="90" zoomScaleNormal="90" workbookViewId="0" topLeftCell="A91">
      <selection pane="topLeft" activeCell="C119" sqref="C119:G119"/>
    </sheetView>
  </sheetViews>
  <sheetFormatPr defaultColWidth="0" defaultRowHeight="15" outlineLevelCol="1"/>
  <cols>
    <col min="1" max="1" width="2.85714285714286" style="915" customWidth="1"/>
    <col min="2" max="2" width="5.71428571428571" style="915" customWidth="1"/>
    <col min="3" max="3" width="65.2857142857143" style="915" customWidth="1"/>
    <col min="4" max="4" width="6.42857142857143" style="915" customWidth="1"/>
    <col min="5" max="5" width="12" style="915" customWidth="1"/>
    <col min="6" max="6" width="6.42857142857143" style="915" customWidth="1"/>
    <col min="7" max="7" width="13.2857142857143" style="915" customWidth="1"/>
    <col min="8" max="8" width="4.28571428571429" style="915" customWidth="1"/>
    <col min="9" max="9" width="11.4285714285714" style="915" hidden="1" customWidth="1"/>
    <col min="10" max="10" width="66.1428571428571" style="957" hidden="1" customWidth="1" outlineLevel="1"/>
    <col min="11" max="11" width="62.8571428571429" style="957" hidden="1" customWidth="1" outlineLevel="1"/>
    <col min="12" max="12" width="0" style="915" hidden="1" customWidth="1" collapsed="1"/>
    <col min="13" max="16384" width="11.4285714285714" style="915" hidden="1"/>
  </cols>
  <sheetData>
    <row r="1" spans="1:7" ht="24" customHeight="1">
      <c r="A1" s="945" t="str">
        <f>Identification!A14</f>
        <v>SOCIÉTÉ À CHARTE QUÉBÉCOISE</v>
      </c>
      <c r="B1" s="1008"/>
      <c r="C1" s="946"/>
      <c r="D1" s="946"/>
      <c r="E1" s="937"/>
      <c r="F1" s="937"/>
      <c r="G1" s="218" t="str">
        <f>Identification!A15</f>
        <v>ÉTAT ANNUEL</v>
      </c>
    </row>
    <row r="2" spans="1:7" ht="15">
      <c r="A2" s="1761" t="str">
        <f>IF(Langue=0,"ANNEXE "&amp;'T des M - T of C'!A8,"SCHEDULE "&amp;'T des M - T of C'!A8)</f>
        <v>ANNEXE 300</v>
      </c>
      <c r="B2" s="1762"/>
      <c r="C2" s="1762"/>
      <c r="D2" s="1762"/>
      <c r="E2" s="1762"/>
      <c r="F2" s="1762"/>
      <c r="G2" s="1763"/>
    </row>
    <row r="3" spans="1:7" ht="22.5" customHeight="1">
      <c r="A3" s="1797">
        <f>Identification!$G$12</f>
        <v>0</v>
      </c>
      <c r="B3" s="1798"/>
      <c r="C3" s="1798"/>
      <c r="D3" s="1798"/>
      <c r="E3" s="1798"/>
      <c r="F3" s="1798"/>
      <c r="G3" s="1799"/>
    </row>
    <row r="4" spans="1:7" ht="22.5" customHeight="1">
      <c r="A4" s="1812" t="str">
        <f>UPPER('T des M - T of C'!B8)</f>
        <v>ÉTAT DU RÉSULTAT</v>
      </c>
      <c r="B4" s="1813"/>
      <c r="C4" s="1813"/>
      <c r="D4" s="1813"/>
      <c r="E4" s="1813"/>
      <c r="F4" s="1813"/>
      <c r="G4" s="1814"/>
    </row>
    <row r="5" spans="1:7" ht="22.5" customHeight="1">
      <c r="A5" s="1815" t="str">
        <f>Identification!D19&amp;" "&amp;Identification!J19</f>
        <v xml:space="preserve"> Pour l'exercice terminé le </v>
      </c>
      <c r="B5" s="1816"/>
      <c r="C5" s="1816"/>
      <c r="D5" s="1816"/>
      <c r="E5" s="1816"/>
      <c r="F5" s="1816"/>
      <c r="G5" s="1817"/>
    </row>
    <row r="6" spans="1:11" ht="15" customHeight="1">
      <c r="A6" s="1805" t="str">
        <f>IF(Langue=0,J6,K6)</f>
        <v>'(000$)</v>
      </c>
      <c r="B6" s="1806"/>
      <c r="C6" s="1806"/>
      <c r="D6" s="1806"/>
      <c r="E6" s="1806"/>
      <c r="F6" s="1806"/>
      <c r="G6" s="1807"/>
      <c r="J6" s="726" t="s">
        <v>969</v>
      </c>
      <c r="K6" s="723" t="s">
        <v>970</v>
      </c>
    </row>
    <row r="7" spans="1:11" ht="11.25" customHeight="1">
      <c r="A7" s="1591"/>
      <c r="B7" s="1592"/>
      <c r="C7" s="1592"/>
      <c r="D7" s="1803" t="str">
        <f>'100'!D7:E7</f>
        <v>Courant</v>
      </c>
      <c r="E7" s="1803"/>
      <c r="F7" s="1803" t="str">
        <f>'100'!F7:G7</f>
        <v>Précédent</v>
      </c>
      <c r="G7" s="1782"/>
      <c r="K7" s="685"/>
    </row>
    <row r="8" spans="1:11" ht="26.25" customHeight="1">
      <c r="A8" s="1820" t="str">
        <f>IF(Langue=0,J8,K8)</f>
        <v>REVENUS NETS D'INTÉRÊTS</v>
      </c>
      <c r="B8" s="1821"/>
      <c r="C8" s="1821"/>
      <c r="D8" s="1821"/>
      <c r="E8" s="194" t="s">
        <v>377</v>
      </c>
      <c r="F8" s="941"/>
      <c r="G8" s="1657" t="s">
        <v>378</v>
      </c>
      <c r="J8" s="957" t="s">
        <v>365</v>
      </c>
      <c r="K8" s="685" t="s">
        <v>1129</v>
      </c>
    </row>
    <row r="9" spans="1:11" ht="15" customHeight="1">
      <c r="A9" s="914"/>
      <c r="B9" s="1818" t="str">
        <f>IF(Langue=0,J9,K9)</f>
        <v>Revenus d'intérêts</v>
      </c>
      <c r="C9" s="1818"/>
      <c r="D9" s="1818"/>
      <c r="E9" s="1818"/>
      <c r="F9" s="1818"/>
      <c r="G9" s="1819"/>
      <c r="J9" s="957" t="s">
        <v>568</v>
      </c>
      <c r="K9" s="685" t="s">
        <v>1130</v>
      </c>
    </row>
    <row r="10" spans="1:11" ht="15" customHeight="1">
      <c r="A10" s="914"/>
      <c r="D10" s="1006"/>
      <c r="G10" s="916"/>
      <c r="K10" s="685"/>
    </row>
    <row r="11" spans="1:11" ht="15" customHeight="1">
      <c r="A11" s="914"/>
      <c r="C11" s="949" t="str">
        <f>IF(Langue=0,J11,K11)</f>
        <v>Trésorerie , dépôts et titres négociables à court terme</v>
      </c>
      <c r="D11" s="480">
        <v>3000</v>
      </c>
      <c r="E11" s="1092"/>
      <c r="F11" s="1610">
        <v>3000</v>
      </c>
      <c r="G11" s="1092"/>
      <c r="J11" s="957" t="s">
        <v>2401</v>
      </c>
      <c r="K11" s="685" t="s">
        <v>2402</v>
      </c>
    </row>
    <row r="12" spans="1:11" ht="15" customHeight="1">
      <c r="A12" s="914"/>
      <c r="C12" s="949" t="str">
        <f t="shared" si="0" ref="C12:C19">IF(Langue=0,J12,K12)</f>
        <v>Obligations et débentures</v>
      </c>
      <c r="D12" s="480">
        <v>3010</v>
      </c>
      <c r="E12" s="1092"/>
      <c r="F12" s="1610">
        <v>3010</v>
      </c>
      <c r="G12" s="1092"/>
      <c r="J12" s="957" t="s">
        <v>1</v>
      </c>
      <c r="K12" s="685" t="s">
        <v>1067</v>
      </c>
    </row>
    <row r="13" spans="1:11" ht="15" customHeight="1">
      <c r="A13" s="914"/>
      <c r="C13" s="949" t="str">
        <f t="shared" si="0"/>
        <v>Prêts hypothécaires</v>
      </c>
      <c r="D13" s="480">
        <v>3020</v>
      </c>
      <c r="E13" s="1092"/>
      <c r="F13" s="1610">
        <v>3020</v>
      </c>
      <c r="G13" s="1092"/>
      <c r="J13" s="957" t="s">
        <v>28</v>
      </c>
      <c r="K13" s="685" t="s">
        <v>1131</v>
      </c>
    </row>
    <row r="14" spans="1:11" ht="15" customHeight="1">
      <c r="A14" s="914"/>
      <c r="C14" s="949" t="str">
        <f t="shared" si="0"/>
        <v>Prêts aux entreprises</v>
      </c>
      <c r="D14" s="480">
        <v>3030</v>
      </c>
      <c r="E14" s="1092"/>
      <c r="F14" s="1610">
        <v>3030</v>
      </c>
      <c r="G14" s="1092"/>
      <c r="J14" s="957" t="s">
        <v>841</v>
      </c>
      <c r="K14" s="685" t="s">
        <v>1132</v>
      </c>
    </row>
    <row r="15" spans="1:11" ht="15" customHeight="1">
      <c r="A15" s="914"/>
      <c r="C15" s="949" t="str">
        <f t="shared" si="0"/>
        <v>Contrats de crédit-bail</v>
      </c>
      <c r="D15" s="480">
        <v>3040</v>
      </c>
      <c r="E15" s="1092"/>
      <c r="F15" s="1610">
        <v>3040</v>
      </c>
      <c r="G15" s="1092"/>
      <c r="J15" s="957" t="s">
        <v>29</v>
      </c>
      <c r="K15" s="685" t="s">
        <v>1079</v>
      </c>
    </row>
    <row r="16" spans="1:11" ht="15" customHeight="1">
      <c r="A16" s="914"/>
      <c r="C16" s="949" t="str">
        <f t="shared" si="0"/>
        <v>Prêts à la consommation</v>
      </c>
      <c r="D16" s="480">
        <v>3050</v>
      </c>
      <c r="E16" s="1092"/>
      <c r="F16" s="1610">
        <v>3050</v>
      </c>
      <c r="G16" s="1092"/>
      <c r="J16" s="957" t="s">
        <v>30</v>
      </c>
      <c r="K16" s="685" t="s">
        <v>1133</v>
      </c>
    </row>
    <row r="17" spans="1:11" ht="15" customHeight="1">
      <c r="A17" s="914"/>
      <c r="C17" s="949" t="str">
        <f t="shared" si="0"/>
        <v>Prêts sur nantissement de titres</v>
      </c>
      <c r="D17" s="480">
        <v>3060</v>
      </c>
      <c r="E17" s="1092"/>
      <c r="F17" s="1610">
        <v>3060</v>
      </c>
      <c r="G17" s="1092"/>
      <c r="J17" s="957" t="s">
        <v>31</v>
      </c>
      <c r="K17" s="685" t="s">
        <v>1134</v>
      </c>
    </row>
    <row r="18" spans="1:11" ht="15" customHeight="1">
      <c r="A18" s="914"/>
      <c r="C18" s="949" t="str">
        <f t="shared" si="0"/>
        <v>Prêts aux institutions financières et aux administrations publiques</v>
      </c>
      <c r="D18" s="480">
        <v>3070</v>
      </c>
      <c r="E18" s="1092"/>
      <c r="F18" s="1610">
        <v>3070</v>
      </c>
      <c r="G18" s="1092"/>
      <c r="J18" s="957" t="s">
        <v>842</v>
      </c>
      <c r="K18" s="685" t="s">
        <v>2242</v>
      </c>
    </row>
    <row r="19" spans="1:11" ht="15" customHeight="1">
      <c r="A19" s="914"/>
      <c r="C19" s="949" t="str">
        <f t="shared" si="0"/>
        <v>Autres revenus d'intérêts </v>
      </c>
      <c r="D19" s="480">
        <v>3080</v>
      </c>
      <c r="E19" s="1093"/>
      <c r="F19" s="1610">
        <v>3080</v>
      </c>
      <c r="G19" s="1093"/>
      <c r="J19" s="957" t="s">
        <v>32</v>
      </c>
      <c r="K19" s="685" t="s">
        <v>1135</v>
      </c>
    </row>
    <row r="20" spans="1:11" ht="15">
      <c r="A20" s="1591"/>
      <c r="B20" s="1592"/>
      <c r="C20" s="1592"/>
      <c r="D20" s="1592"/>
      <c r="E20" s="1659" t="s">
        <v>376</v>
      </c>
      <c r="F20" s="1592"/>
      <c r="G20" s="1593"/>
      <c r="K20" s="685"/>
    </row>
    <row r="21" spans="1:11" ht="15">
      <c r="A21" s="914"/>
      <c r="B21" s="1600" t="str">
        <f>IF(Langue=0,J21,K21)</f>
        <v>Total des revenus d'intérêts</v>
      </c>
      <c r="C21" s="1600"/>
      <c r="D21" s="1027">
        <v>3099</v>
      </c>
      <c r="E21" s="1094">
        <f>SUM(E11:E19)</f>
        <v>0</v>
      </c>
      <c r="F21" s="1610">
        <v>3099</v>
      </c>
      <c r="G21" s="1088">
        <f>SUM(G11:G19)</f>
        <v>0</v>
      </c>
      <c r="J21" s="957" t="s">
        <v>308</v>
      </c>
      <c r="K21" s="685" t="s">
        <v>1136</v>
      </c>
    </row>
    <row r="22" spans="1:11" ht="11.25" customHeight="1">
      <c r="A22" s="1694"/>
      <c r="B22" s="1695"/>
      <c r="C22" s="1695"/>
      <c r="D22" s="1695"/>
      <c r="E22" s="1695"/>
      <c r="F22" s="1695"/>
      <c r="G22" s="1696"/>
      <c r="K22" s="685"/>
    </row>
    <row r="23" spans="1:11" ht="15" customHeight="1">
      <c r="A23" s="914"/>
      <c r="B23" s="1600" t="str">
        <f>IF(Langue=0,J23,K23)</f>
        <v>Frais d'intérêts</v>
      </c>
      <c r="C23" s="1600"/>
      <c r="D23" s="1600"/>
      <c r="E23" s="1659" t="s">
        <v>377</v>
      </c>
      <c r="F23" s="1600"/>
      <c r="G23" s="1601"/>
      <c r="J23" s="957" t="s">
        <v>351</v>
      </c>
      <c r="K23" s="685" t="s">
        <v>1137</v>
      </c>
    </row>
    <row r="24" spans="1:11" ht="15" customHeight="1">
      <c r="A24" s="914"/>
      <c r="C24" s="949" t="str">
        <f>IF(Langue=0,J24,K24)</f>
        <v>Dépôts à demande</v>
      </c>
      <c r="D24" s="1027">
        <v>3100</v>
      </c>
      <c r="E24" s="1092"/>
      <c r="F24" s="1610">
        <v>3100</v>
      </c>
      <c r="G24" s="1092"/>
      <c r="J24" s="957" t="s">
        <v>298</v>
      </c>
      <c r="K24" s="685" t="s">
        <v>1138</v>
      </c>
    </row>
    <row r="25" spans="1:11" ht="15" customHeight="1">
      <c r="A25" s="914"/>
      <c r="C25" s="949" t="str">
        <f>IF(Langue=0,J25,K25)</f>
        <v>Dépôts et certificats à terme</v>
      </c>
      <c r="D25" s="1027">
        <v>3110</v>
      </c>
      <c r="E25" s="1092"/>
      <c r="F25" s="1610">
        <v>3110</v>
      </c>
      <c r="G25" s="1092"/>
      <c r="J25" s="957" t="s">
        <v>284</v>
      </c>
      <c r="K25" s="685" t="s">
        <v>1139</v>
      </c>
    </row>
    <row r="26" spans="1:11" ht="15" customHeight="1">
      <c r="A26" s="914"/>
      <c r="C26" s="949" t="str">
        <f>IF(Langue=0,J26,K26)</f>
        <v>Obligations subordonnées</v>
      </c>
      <c r="D26" s="1027">
        <v>3120</v>
      </c>
      <c r="E26" s="1092"/>
      <c r="F26" s="1610">
        <v>3120</v>
      </c>
      <c r="G26" s="1092"/>
      <c r="J26" s="957" t="s">
        <v>838</v>
      </c>
      <c r="K26" s="685" t="s">
        <v>1106</v>
      </c>
    </row>
    <row r="27" spans="1:11" ht="15" customHeight="1">
      <c r="A27" s="914"/>
      <c r="C27" s="949" t="str">
        <f>IF(Langue=0,J27,K27)</f>
        <v>Autres emprunts</v>
      </c>
      <c r="D27" s="1027">
        <v>3130</v>
      </c>
      <c r="E27" s="1092"/>
      <c r="F27" s="1610">
        <v>3130</v>
      </c>
      <c r="G27" s="1092"/>
      <c r="J27" s="957" t="s">
        <v>21</v>
      </c>
      <c r="K27" s="685" t="s">
        <v>1140</v>
      </c>
    </row>
    <row r="28" spans="1:11" ht="15" customHeight="1">
      <c r="A28" s="914"/>
      <c r="C28" s="949" t="str">
        <f>IF(Langue=0,J28,K28)</f>
        <v>Autres frais d'intérêts </v>
      </c>
      <c r="D28" s="1027">
        <v>3140</v>
      </c>
      <c r="E28" s="1093"/>
      <c r="F28" s="1610">
        <v>3140</v>
      </c>
      <c r="G28" s="1093"/>
      <c r="J28" s="957" t="s">
        <v>33</v>
      </c>
      <c r="K28" s="685" t="s">
        <v>1141</v>
      </c>
    </row>
    <row r="29" spans="1:11" ht="15">
      <c r="A29" s="1591"/>
      <c r="B29" s="1592"/>
      <c r="C29" s="1592"/>
      <c r="D29" s="1592"/>
      <c r="E29" s="1659" t="s">
        <v>376</v>
      </c>
      <c r="F29" s="1592"/>
      <c r="G29" s="1593"/>
      <c r="K29" s="685"/>
    </row>
    <row r="30" spans="1:11" ht="15">
      <c r="A30" s="914"/>
      <c r="B30" s="1600" t="str">
        <f>IF(Langue=0,J30,K30)</f>
        <v>Total des frais d'intérêts</v>
      </c>
      <c r="C30" s="1600"/>
      <c r="D30" s="1027">
        <v>3189</v>
      </c>
      <c r="E30" s="1094">
        <f>SUM(E24:E28)</f>
        <v>0</v>
      </c>
      <c r="F30" s="1610">
        <v>3189</v>
      </c>
      <c r="G30" s="1088">
        <f>SUM(G24:G28)</f>
        <v>0</v>
      </c>
      <c r="J30" s="957" t="s">
        <v>309</v>
      </c>
      <c r="K30" s="685" t="s">
        <v>1142</v>
      </c>
    </row>
    <row r="31" spans="1:11" ht="11.25" customHeight="1">
      <c r="A31" s="1694"/>
      <c r="B31" s="1695"/>
      <c r="C31" s="1695"/>
      <c r="D31" s="1695"/>
      <c r="E31" s="1695"/>
      <c r="F31" s="1695"/>
      <c r="G31" s="1696"/>
      <c r="K31" s="685"/>
    </row>
    <row r="32" spans="1:11" ht="15">
      <c r="A32" s="914"/>
      <c r="B32" s="1600" t="str">
        <f>IF(Langue=0,J32,K32)</f>
        <v>Revenu net d'intérêts</v>
      </c>
      <c r="C32" s="1600"/>
      <c r="D32" s="1027">
        <v>3199</v>
      </c>
      <c r="E32" s="1094">
        <f>E21-E30</f>
        <v>0</v>
      </c>
      <c r="F32" s="1610">
        <v>3199</v>
      </c>
      <c r="G32" s="1088">
        <f>G21-G30</f>
        <v>0</v>
      </c>
      <c r="J32" s="957" t="s">
        <v>310</v>
      </c>
      <c r="K32" s="685" t="s">
        <v>1143</v>
      </c>
    </row>
    <row r="33" spans="1:11" ht="15">
      <c r="A33" s="914"/>
      <c r="B33" s="939"/>
      <c r="C33" s="939"/>
      <c r="D33" s="939"/>
      <c r="E33" s="939"/>
      <c r="G33" s="383"/>
      <c r="K33" s="685"/>
    </row>
    <row r="34" spans="1:11" ht="15">
      <c r="A34" s="686"/>
      <c r="B34" s="943" t="str">
        <f>IF(Langue=0,J34,K34)</f>
        <v>Provisions pour pertes de crédit</v>
      </c>
      <c r="C34" s="943"/>
      <c r="D34" s="687">
        <v>3210</v>
      </c>
      <c r="E34" s="1093"/>
      <c r="F34" s="1610">
        <v>3210</v>
      </c>
      <c r="G34" s="1093"/>
      <c r="J34" s="957" t="s">
        <v>2475</v>
      </c>
      <c r="K34" s="724" t="s">
        <v>2476</v>
      </c>
    </row>
    <row r="35" spans="1:11" ht="15">
      <c r="A35" s="686"/>
      <c r="B35" s="943"/>
      <c r="C35" s="943"/>
      <c r="D35" s="943"/>
      <c r="E35" s="943"/>
      <c r="F35" s="1030"/>
      <c r="G35" s="688"/>
      <c r="J35" s="726"/>
      <c r="K35" s="685"/>
    </row>
    <row r="36" spans="1:11" ht="15">
      <c r="A36" s="686"/>
      <c r="B36" s="943" t="str">
        <f>IF(Langue=0,J36,K36)</f>
        <v>Revenu net d'intérêts après provision pour pertes de crédit</v>
      </c>
      <c r="C36" s="943"/>
      <c r="D36" s="687">
        <v>3219</v>
      </c>
      <c r="E36" s="1095">
        <f>+_P300319902-E34</f>
        <v>0</v>
      </c>
      <c r="F36" s="1610">
        <v>3219</v>
      </c>
      <c r="G36" s="1088">
        <f>G32-G34</f>
        <v>0</v>
      </c>
      <c r="J36" s="726" t="s">
        <v>2479</v>
      </c>
      <c r="K36" s="727" t="s">
        <v>2480</v>
      </c>
    </row>
    <row r="37" spans="1:11" ht="15">
      <c r="A37" s="914"/>
      <c r="B37" s="939"/>
      <c r="C37" s="939"/>
      <c r="D37" s="939"/>
      <c r="E37" s="939"/>
      <c r="G37" s="383"/>
      <c r="K37" s="685"/>
    </row>
    <row r="38" spans="1:11" s="953" customFormat="1" ht="24" customHeight="1">
      <c r="A38" s="952" t="str">
        <f>IF(Langue=0,J38,K38)</f>
        <v>AUTRES REVENUS</v>
      </c>
      <c r="B38" s="954"/>
      <c r="C38" s="954"/>
      <c r="D38" s="954"/>
      <c r="E38" s="1660"/>
      <c r="F38" s="941"/>
      <c r="G38" s="1661"/>
      <c r="J38" s="959" t="s">
        <v>364</v>
      </c>
      <c r="K38" s="119" t="s">
        <v>1144</v>
      </c>
    </row>
    <row r="39" spans="1:11" ht="15">
      <c r="A39" s="914"/>
      <c r="B39" s="1600" t="str">
        <f>IF(Langue=0,J39,K39)</f>
        <v>Revenus tirés des activités de négociation</v>
      </c>
      <c r="C39" s="1600"/>
      <c r="D39" s="486">
        <v>3300</v>
      </c>
      <c r="E39" s="1093"/>
      <c r="F39" s="486">
        <v>3300</v>
      </c>
      <c r="G39" s="1093"/>
      <c r="J39" s="957" t="s">
        <v>34</v>
      </c>
      <c r="K39" s="685" t="s">
        <v>1145</v>
      </c>
    </row>
    <row r="40" spans="1:11" ht="11.25" customHeight="1">
      <c r="A40" s="1591"/>
      <c r="B40" s="1592"/>
      <c r="C40" s="1592"/>
      <c r="D40" s="1592"/>
      <c r="E40" s="1592"/>
      <c r="F40" s="1592"/>
      <c r="G40" s="1593"/>
      <c r="K40" s="685"/>
    </row>
    <row r="41" spans="1:11" ht="15">
      <c r="A41" s="914"/>
      <c r="B41" s="1600" t="str">
        <f>IF(Langue=0,J41,K41)</f>
        <v>Revenu net (perte) sur immeubles</v>
      </c>
      <c r="C41" s="1600"/>
      <c r="D41" s="1600"/>
      <c r="E41" s="1659" t="s">
        <v>377</v>
      </c>
      <c r="F41" s="1600"/>
      <c r="G41" s="1601"/>
      <c r="J41" s="957" t="s">
        <v>35</v>
      </c>
      <c r="K41" s="685" t="s">
        <v>1147</v>
      </c>
    </row>
    <row r="42" spans="1:11" ht="15">
      <c r="A42" s="914"/>
      <c r="C42" s="949" t="str">
        <f>IF(Langue=0,J42,K42)</f>
        <v>Immeubles à l'usage de la société</v>
      </c>
      <c r="D42" s="459">
        <v>3310</v>
      </c>
      <c r="E42" s="1092"/>
      <c r="F42" s="459">
        <v>3310</v>
      </c>
      <c r="G42" s="1092"/>
      <c r="J42" s="957" t="s">
        <v>11</v>
      </c>
      <c r="K42" s="685" t="s">
        <v>1146</v>
      </c>
    </row>
    <row r="43" spans="1:11" ht="15">
      <c r="A43" s="914"/>
      <c r="C43" s="949" t="str">
        <f>IF(Langue=0,J43,K43)</f>
        <v>Immeubles de placement</v>
      </c>
      <c r="D43" s="1027">
        <v>3315</v>
      </c>
      <c r="E43" s="1092"/>
      <c r="F43" s="1610">
        <v>3315</v>
      </c>
      <c r="G43" s="1092"/>
      <c r="J43" s="957" t="s">
        <v>12</v>
      </c>
      <c r="K43" s="685" t="s">
        <v>1088</v>
      </c>
    </row>
    <row r="44" spans="1:11" ht="15">
      <c r="A44" s="914"/>
      <c r="C44" s="949" t="str">
        <f>IF(Langue=0,J44,K44)</f>
        <v>Immeubles repris</v>
      </c>
      <c r="D44" s="487">
        <v>3320</v>
      </c>
      <c r="E44" s="1096">
        <f>+_P121089919</f>
        <v>0</v>
      </c>
      <c r="F44" s="459">
        <v>3320</v>
      </c>
      <c r="G44" s="1093"/>
      <c r="J44" s="957" t="s">
        <v>13</v>
      </c>
      <c r="K44" s="685" t="s">
        <v>1080</v>
      </c>
    </row>
    <row r="45" spans="1:11" ht="15">
      <c r="A45" s="1591"/>
      <c r="B45" s="1592"/>
      <c r="C45" s="1592"/>
      <c r="D45" s="1592"/>
      <c r="E45" s="1659" t="s">
        <v>376</v>
      </c>
      <c r="F45" s="1592"/>
      <c r="G45" s="1593"/>
      <c r="K45" s="685"/>
    </row>
    <row r="46" spans="1:11" ht="15">
      <c r="A46" s="914"/>
      <c r="B46" s="1600" t="str">
        <f>IF(Langue=0,J46,K46)</f>
        <v>Total du revenu net (perte) sur immeubles</v>
      </c>
      <c r="C46" s="1600"/>
      <c r="D46" s="486">
        <v>3325</v>
      </c>
      <c r="E46" s="1088">
        <f>SUM(E42:E44)</f>
        <v>0</v>
      </c>
      <c r="F46" s="486">
        <v>3325</v>
      </c>
      <c r="G46" s="1088">
        <f>SUM(G42:G44)</f>
        <v>0</v>
      </c>
      <c r="J46" s="957" t="s">
        <v>311</v>
      </c>
      <c r="K46" s="685" t="s">
        <v>1148</v>
      </c>
    </row>
    <row r="47" spans="1:11" ht="11.25" customHeight="1">
      <c r="A47" s="1694"/>
      <c r="B47" s="1695"/>
      <c r="C47" s="1695"/>
      <c r="D47" s="1695"/>
      <c r="E47" s="1695"/>
      <c r="F47" s="1695"/>
      <c r="G47" s="1696"/>
      <c r="K47" s="685"/>
    </row>
    <row r="48" spans="1:11" ht="15">
      <c r="A48" s="914"/>
      <c r="B48" s="1600" t="str">
        <f>IF(Langue=0,J48,K48)</f>
        <v>Revenu net (perte) sur valeurs mobilières</v>
      </c>
      <c r="C48" s="1600"/>
      <c r="D48" s="1600"/>
      <c r="E48" s="1659" t="s">
        <v>377</v>
      </c>
      <c r="F48" s="1600"/>
      <c r="G48" s="1601"/>
      <c r="J48" s="957" t="s">
        <v>569</v>
      </c>
      <c r="K48" s="728" t="s">
        <v>1149</v>
      </c>
    </row>
    <row r="49" spans="1:11" s="720" customFormat="1" ht="15" customHeight="1">
      <c r="A49" s="719"/>
      <c r="C49" s="382" t="str">
        <f t="shared" si="1" ref="C49">IF(Langue=0,J49,K49)</f>
        <v>Titres à la juste valeur par le biais du résultat net</v>
      </c>
      <c r="D49" s="969">
        <v>3331</v>
      </c>
      <c r="E49" s="1097"/>
      <c r="F49" s="459">
        <v>3331</v>
      </c>
      <c r="G49" s="1092"/>
      <c r="J49" s="957" t="s">
        <v>2439</v>
      </c>
      <c r="K49" s="728" t="s">
        <v>2464</v>
      </c>
    </row>
    <row r="50" spans="1:11" s="720" customFormat="1" ht="15" customHeight="1">
      <c r="A50" s="719"/>
      <c r="C50" s="382" t="str">
        <f t="shared" si="2" ref="C50">IF(Langue=0,J50,K50)</f>
        <v>Titres à la juste valeur par le biais dea autres éléments du résultat global</v>
      </c>
      <c r="D50" s="969">
        <v>3341</v>
      </c>
      <c r="E50" s="1097"/>
      <c r="F50" s="459">
        <v>3341</v>
      </c>
      <c r="G50" s="1092"/>
      <c r="J50" s="957" t="s">
        <v>2469</v>
      </c>
      <c r="K50" s="728" t="s">
        <v>2470</v>
      </c>
    </row>
    <row r="51" spans="1:11" s="720" customFormat="1" ht="15" customHeight="1">
      <c r="A51" s="719"/>
      <c r="C51" s="382" t="str">
        <f t="shared" si="3" ref="C51">IF(Langue=0,J51,K51)</f>
        <v>Titres au coût amorti</v>
      </c>
      <c r="D51" s="489">
        <v>3351</v>
      </c>
      <c r="E51" s="1097"/>
      <c r="F51" s="459">
        <v>3351</v>
      </c>
      <c r="G51" s="1092"/>
      <c r="J51" s="957" t="s">
        <v>2440</v>
      </c>
      <c r="K51" s="728" t="s">
        <v>2465</v>
      </c>
    </row>
    <row r="52" spans="1:11" s="720" customFormat="1" ht="30">
      <c r="A52" s="719"/>
      <c r="C52" s="725" t="str">
        <f t="shared" si="4" ref="C52:C54">IF(Langue=0,J52,K52)</f>
        <v>Gains (pertes) découlant de la décomptabilisation d'actifs financiers évalués au coût amorti</v>
      </c>
      <c r="D52" s="489">
        <v>3372</v>
      </c>
      <c r="E52" s="1097"/>
      <c r="F52" s="459">
        <v>3372</v>
      </c>
      <c r="G52" s="1092"/>
      <c r="J52" s="729" t="s">
        <v>2441</v>
      </c>
      <c r="K52" s="730" t="s">
        <v>2466</v>
      </c>
    </row>
    <row r="53" spans="1:11" s="720" customFormat="1" ht="30">
      <c r="A53" s="719"/>
      <c r="C53" s="725" t="str">
        <f t="shared" si="4"/>
        <v>Gains (pertes) découlant du reclassement d'un actif financier au coût amorti à la juste valeur par le biais du résultat net</v>
      </c>
      <c r="D53" s="489">
        <v>3373</v>
      </c>
      <c r="E53" s="1097"/>
      <c r="F53" s="459">
        <v>3373</v>
      </c>
      <c r="G53" s="1092"/>
      <c r="J53" s="729" t="s">
        <v>2442</v>
      </c>
      <c r="K53" s="730" t="s">
        <v>2467</v>
      </c>
    </row>
    <row r="54" spans="1:11" s="720" customFormat="1" ht="45">
      <c r="A54" s="719"/>
      <c r="C54" s="725" t="str">
        <f t="shared" si="4"/>
        <v>Gains (pertes) découlant du reclassement d'un actif financier classé à la juste valeur par le biais des autres éléments du résultat global à la juste valeur par le biais du résultat net</v>
      </c>
      <c r="D54" s="489">
        <v>3374</v>
      </c>
      <c r="E54" s="1097"/>
      <c r="F54" s="459">
        <v>3374</v>
      </c>
      <c r="G54" s="1092"/>
      <c r="J54" s="729" t="s">
        <v>2443</v>
      </c>
      <c r="K54" s="730" t="s">
        <v>2468</v>
      </c>
    </row>
    <row r="55" spans="1:11" ht="15" customHeight="1">
      <c r="A55" s="914"/>
      <c r="C55" s="382" t="str">
        <f>IF(Langue=0,J55,K55)</f>
        <v>Revenu (perte) de change</v>
      </c>
      <c r="D55" s="489">
        <v>3370</v>
      </c>
      <c r="E55" s="1093"/>
      <c r="F55" s="459">
        <v>3370</v>
      </c>
      <c r="G55" s="1093"/>
      <c r="J55" s="957" t="s">
        <v>768</v>
      </c>
      <c r="K55" s="685" t="s">
        <v>1177</v>
      </c>
    </row>
    <row r="56" spans="1:11" ht="15">
      <c r="A56" s="1591"/>
      <c r="B56" s="1592"/>
      <c r="C56" s="1592"/>
      <c r="D56" s="1592"/>
      <c r="E56" s="1659" t="s">
        <v>376</v>
      </c>
      <c r="F56" s="1592"/>
      <c r="G56" s="1593"/>
      <c r="K56" s="685"/>
    </row>
    <row r="57" spans="1:11" ht="15">
      <c r="A57" s="914"/>
      <c r="B57" s="1600" t="str">
        <f>IF(Langue=0,J57,K57)</f>
        <v>Total du revenu net (perte) sur valeurs mobilières </v>
      </c>
      <c r="C57" s="1600"/>
      <c r="D57" s="486">
        <v>3399</v>
      </c>
      <c r="E57" s="1089">
        <f>SUM(E49:E55)</f>
        <v>0</v>
      </c>
      <c r="F57" s="486">
        <v>3399</v>
      </c>
      <c r="G57" s="1088">
        <f>SUM(G49:G55)</f>
        <v>0</v>
      </c>
      <c r="J57" s="957" t="s">
        <v>366</v>
      </c>
      <c r="K57" s="685" t="s">
        <v>1172</v>
      </c>
    </row>
    <row r="58" spans="1:11" ht="11.25" customHeight="1">
      <c r="A58" s="1694"/>
      <c r="B58" s="1695"/>
      <c r="C58" s="1695"/>
      <c r="D58" s="1695"/>
      <c r="E58" s="1695"/>
      <c r="F58" s="1695"/>
      <c r="G58" s="1696"/>
      <c r="K58" s="685"/>
    </row>
    <row r="59" spans="1:11" ht="15">
      <c r="A59" s="1741">
        <f>+'100'!A209:G209+1</f>
        <v>8</v>
      </c>
      <c r="B59" s="1742"/>
      <c r="C59" s="1742"/>
      <c r="D59" s="1742"/>
      <c r="E59" s="1742"/>
      <c r="F59" s="1742"/>
      <c r="G59" s="1743"/>
      <c r="K59" s="685"/>
    </row>
    <row r="60" spans="1:11" ht="15">
      <c r="A60" s="1770" t="str">
        <f>A1</f>
        <v>SOCIÉTÉ À CHARTE QUÉBÉCOISE</v>
      </c>
      <c r="B60" s="1771"/>
      <c r="C60" s="1771"/>
      <c r="D60" s="1771"/>
      <c r="E60" s="1771"/>
      <c r="F60" s="1771"/>
      <c r="G60" s="1772"/>
      <c r="I60" s="915" t="s">
        <v>324</v>
      </c>
      <c r="K60" s="685"/>
    </row>
    <row r="61" spans="1:11" ht="15">
      <c r="A61" s="1761" t="str">
        <f>$A$2</f>
        <v>ANNEXE 300</v>
      </c>
      <c r="B61" s="1762"/>
      <c r="C61" s="1762"/>
      <c r="D61" s="1762"/>
      <c r="E61" s="1762"/>
      <c r="F61" s="1762"/>
      <c r="G61" s="1763"/>
      <c r="K61" s="685"/>
    </row>
    <row r="62" spans="1:11" ht="22.5" customHeight="1">
      <c r="A62" s="1764">
        <f>A3</f>
        <v>0</v>
      </c>
      <c r="B62" s="1765"/>
      <c r="C62" s="1765"/>
      <c r="D62" s="1765"/>
      <c r="E62" s="1765"/>
      <c r="F62" s="1765"/>
      <c r="G62" s="1766"/>
      <c r="K62" s="685"/>
    </row>
    <row r="63" spans="1:11" ht="22.5" customHeight="1">
      <c r="A63" s="1812" t="str">
        <f>IF(Langue=0,A4&amp;" (suite)",A4&amp;" (continued)")</f>
        <v>ÉTAT DU RÉSULTAT (suite)</v>
      </c>
      <c r="B63" s="1813"/>
      <c r="C63" s="1813"/>
      <c r="D63" s="1813"/>
      <c r="E63" s="1813"/>
      <c r="F63" s="1813"/>
      <c r="G63" s="1814"/>
      <c r="K63" s="685"/>
    </row>
    <row r="64" spans="1:11" ht="22.5" customHeight="1">
      <c r="A64" s="1778" t="str">
        <f>A5</f>
        <v xml:space="preserve"> Pour l'exercice terminé le </v>
      </c>
      <c r="B64" s="1779"/>
      <c r="C64" s="1779"/>
      <c r="D64" s="1779"/>
      <c r="E64" s="1779"/>
      <c r="F64" s="1779"/>
      <c r="G64" s="1780"/>
      <c r="K64" s="685"/>
    </row>
    <row r="65" spans="1:11" ht="15">
      <c r="A65" s="1805" t="str">
        <f>$A$6</f>
        <v>'(000$)</v>
      </c>
      <c r="B65" s="1806"/>
      <c r="C65" s="1806"/>
      <c r="D65" s="1806"/>
      <c r="E65" s="1806"/>
      <c r="F65" s="1806"/>
      <c r="G65" s="1807"/>
      <c r="K65" s="685"/>
    </row>
    <row r="66" spans="1:11" ht="11.25" customHeight="1">
      <c r="A66" s="1591"/>
      <c r="B66" s="1592"/>
      <c r="C66" s="1592"/>
      <c r="D66" s="1785" t="str">
        <f>+$D$7</f>
        <v>Courant</v>
      </c>
      <c r="E66" s="1785"/>
      <c r="F66" s="1785" t="str">
        <f>+$F$7</f>
        <v>Précédent</v>
      </c>
      <c r="G66" s="1822"/>
      <c r="K66" s="685"/>
    </row>
    <row r="67" spans="1:11" s="953" customFormat="1" ht="33.75" customHeight="1">
      <c r="A67" s="1820" t="str">
        <f>IF(Langue=0,J67,K67)</f>
        <v>AUTRES REVENUS (suite)</v>
      </c>
      <c r="B67" s="1823"/>
      <c r="C67" s="1823"/>
      <c r="D67" s="1823"/>
      <c r="E67" s="194" t="s">
        <v>377</v>
      </c>
      <c r="F67" s="941"/>
      <c r="G67" s="1657" t="s">
        <v>378</v>
      </c>
      <c r="J67" s="959" t="s">
        <v>1128</v>
      </c>
      <c r="K67" s="119" t="s">
        <v>2245</v>
      </c>
    </row>
    <row r="68" spans="1:11" ht="15">
      <c r="A68" s="914"/>
      <c r="B68" s="1600" t="str">
        <f>IF(Langue=0,J68,K68)</f>
        <v>Honoraires et commissions</v>
      </c>
      <c r="C68" s="1600"/>
      <c r="D68" s="1600"/>
      <c r="E68" s="1633"/>
      <c r="F68" s="1600"/>
      <c r="G68" s="1601"/>
      <c r="J68" s="957" t="s">
        <v>570</v>
      </c>
      <c r="K68" s="685" t="s">
        <v>1150</v>
      </c>
    </row>
    <row r="69" spans="1:11" ht="15" customHeight="1">
      <c r="A69" s="914"/>
      <c r="C69" s="949" t="str">
        <f t="shared" si="5" ref="C69:C74">IF(Langue=0,J69,K69)</f>
        <v>Frais d'administration</v>
      </c>
      <c r="D69" s="1027">
        <v>3500</v>
      </c>
      <c r="E69" s="1092"/>
      <c r="F69" s="1610">
        <v>3500</v>
      </c>
      <c r="G69" s="1092"/>
      <c r="J69" s="957" t="s">
        <v>40</v>
      </c>
      <c r="K69" s="685" t="s">
        <v>2243</v>
      </c>
    </row>
    <row r="70" spans="1:11" ht="15" customHeight="1">
      <c r="A70" s="914"/>
      <c r="C70" s="949" t="str">
        <f t="shared" si="5"/>
        <v>Honoraires sur prêts et engagements</v>
      </c>
      <c r="D70" s="1027">
        <v>3505</v>
      </c>
      <c r="E70" s="1092"/>
      <c r="F70" s="1610">
        <v>3505</v>
      </c>
      <c r="G70" s="1092"/>
      <c r="J70" s="957" t="s">
        <v>39</v>
      </c>
      <c r="K70" s="685" t="s">
        <v>1153</v>
      </c>
    </row>
    <row r="71" spans="1:11" ht="15" customHeight="1">
      <c r="A71" s="914"/>
      <c r="C71" s="949" t="str">
        <f t="shared" si="5"/>
        <v>Successions, fiducies et mandats</v>
      </c>
      <c r="D71" s="487">
        <v>3510</v>
      </c>
      <c r="E71" s="1098">
        <f>+_P351029902</f>
        <v>0</v>
      </c>
      <c r="F71" s="459">
        <v>3510</v>
      </c>
      <c r="G71" s="1092"/>
      <c r="J71" s="957" t="s">
        <v>36</v>
      </c>
      <c r="K71" s="685" t="s">
        <v>1154</v>
      </c>
    </row>
    <row r="72" spans="1:11" ht="15" customHeight="1">
      <c r="A72" s="914"/>
      <c r="C72" s="949" t="str">
        <f t="shared" si="5"/>
        <v>Commissions sur courtage immobilier (net)</v>
      </c>
      <c r="D72" s="1027">
        <v>3515</v>
      </c>
      <c r="E72" s="1092"/>
      <c r="F72" s="1610">
        <v>3515</v>
      </c>
      <c r="G72" s="1092"/>
      <c r="J72" s="957" t="s">
        <v>37</v>
      </c>
      <c r="K72" s="685" t="s">
        <v>2244</v>
      </c>
    </row>
    <row r="73" spans="1:11" ht="15" customHeight="1">
      <c r="A73" s="914"/>
      <c r="C73" s="949" t="str">
        <f t="shared" si="5"/>
        <v>Honoraires de gestion</v>
      </c>
      <c r="D73" s="1027">
        <v>3520</v>
      </c>
      <c r="E73" s="1092"/>
      <c r="F73" s="1610">
        <v>3520</v>
      </c>
      <c r="G73" s="1092"/>
      <c r="J73" s="957" t="s">
        <v>38</v>
      </c>
      <c r="K73" s="685" t="s">
        <v>1151</v>
      </c>
    </row>
    <row r="74" spans="1:11" ht="15" customHeight="1">
      <c r="A74" s="914"/>
      <c r="C74" s="949" t="str">
        <f t="shared" si="5"/>
        <v>Autres</v>
      </c>
      <c r="D74" s="1027">
        <v>3525</v>
      </c>
      <c r="E74" s="1093"/>
      <c r="F74" s="1610">
        <v>3525</v>
      </c>
      <c r="G74" s="1093"/>
      <c r="J74" s="957" t="s">
        <v>41</v>
      </c>
      <c r="K74" s="685" t="s">
        <v>1152</v>
      </c>
    </row>
    <row r="75" spans="1:11" ht="15">
      <c r="A75" s="1591"/>
      <c r="B75" s="1592"/>
      <c r="C75" s="1592"/>
      <c r="D75" s="1592"/>
      <c r="E75" s="1633" t="s">
        <v>376</v>
      </c>
      <c r="F75" s="1592"/>
      <c r="G75" s="1593"/>
      <c r="K75" s="685"/>
    </row>
    <row r="76" spans="1:11" ht="15">
      <c r="A76" s="914"/>
      <c r="B76" s="1600" t="str">
        <f>IF(Langue=0,J76,K76)</f>
        <v>Total des honoraires et commissions</v>
      </c>
      <c r="C76" s="1600"/>
      <c r="D76" s="488">
        <v>3545</v>
      </c>
      <c r="E76" s="1088">
        <f>SUM(E69:E74)</f>
        <v>0</v>
      </c>
      <c r="F76" s="486">
        <v>3545</v>
      </c>
      <c r="G76" s="1088">
        <f>SUM(G69:G74)</f>
        <v>0</v>
      </c>
      <c r="J76" s="957" t="s">
        <v>312</v>
      </c>
      <c r="K76" s="685" t="s">
        <v>1155</v>
      </c>
    </row>
    <row r="77" spans="1:11" s="1595" customFormat="1" ht="15">
      <c r="A77" s="1594"/>
      <c r="B77" s="1600"/>
      <c r="C77" s="1600"/>
      <c r="D77" s="1634"/>
      <c r="E77" s="1635"/>
      <c r="F77" s="486"/>
      <c r="G77" s="1088"/>
      <c r="J77" s="1603"/>
      <c r="K77" s="685"/>
    </row>
    <row r="78" spans="1:11" ht="15">
      <c r="A78" s="914"/>
      <c r="B78" s="1600" t="str">
        <f>IF(Langue=0,J78,K78)</f>
        <v>Autres revenus autres que d'intérêts</v>
      </c>
      <c r="C78" s="1600"/>
      <c r="D78" s="1027">
        <v>3550</v>
      </c>
      <c r="E78" s="1093"/>
      <c r="F78" s="1610">
        <v>3550</v>
      </c>
      <c r="G78" s="1093"/>
      <c r="J78" s="957" t="s">
        <v>323</v>
      </c>
      <c r="K78" s="685" t="s">
        <v>1163</v>
      </c>
    </row>
    <row r="79" spans="1:11" ht="11.25" customHeight="1">
      <c r="A79" s="1694"/>
      <c r="B79" s="1695"/>
      <c r="C79" s="1695"/>
      <c r="D79" s="1695"/>
      <c r="E79" s="1695"/>
      <c r="F79" s="1695"/>
      <c r="G79" s="1696"/>
      <c r="K79" s="685"/>
    </row>
    <row r="80" spans="1:11" ht="15">
      <c r="A80" s="532"/>
      <c r="B80" s="1597" t="str">
        <f>IF(Langue=0,J80,K80)</f>
        <v>Bénéfice (pertes) des filiales déconsolidées</v>
      </c>
      <c r="C80" s="1597"/>
      <c r="D80" s="489">
        <v>3555</v>
      </c>
      <c r="E80" s="1093"/>
      <c r="F80" s="459">
        <v>3555</v>
      </c>
      <c r="G80" s="1093"/>
      <c r="J80" s="957" t="s">
        <v>934</v>
      </c>
      <c r="K80" s="685" t="s">
        <v>2246</v>
      </c>
    </row>
    <row r="81" spans="1:11" ht="8.25" customHeight="1">
      <c r="A81" s="1694"/>
      <c r="B81" s="1695"/>
      <c r="C81" s="1695"/>
      <c r="D81" s="1695"/>
      <c r="E81" s="1695"/>
      <c r="F81" s="1695"/>
      <c r="G81" s="1696"/>
      <c r="K81" s="685"/>
    </row>
    <row r="82" spans="1:11" ht="15">
      <c r="A82" s="914"/>
      <c r="B82" s="1600" t="str">
        <f>IF(Langue=0,J82,K82)</f>
        <v>Part des revenus (pertes) des entreprises associées et des coentreprises</v>
      </c>
      <c r="C82" s="1600"/>
      <c r="D82" s="487">
        <v>3450</v>
      </c>
      <c r="E82" s="1096">
        <f>+_P150019910</f>
        <v>0</v>
      </c>
      <c r="F82" s="459">
        <v>3450</v>
      </c>
      <c r="G82" s="1093"/>
      <c r="J82" s="957" t="s">
        <v>350</v>
      </c>
      <c r="K82" s="685" t="s">
        <v>1156</v>
      </c>
    </row>
    <row r="83" spans="1:11" ht="8.25" customHeight="1">
      <c r="A83" s="1694"/>
      <c r="B83" s="1695"/>
      <c r="C83" s="1695"/>
      <c r="D83" s="1695"/>
      <c r="E83" s="1695"/>
      <c r="F83" s="1695"/>
      <c r="G83" s="1696"/>
      <c r="K83" s="685"/>
    </row>
    <row r="84" spans="1:11" ht="15">
      <c r="A84" s="914"/>
      <c r="B84" s="1598" t="str">
        <f>IF(Langue=0,J84,K84)</f>
        <v>Total des autres revenus </v>
      </c>
      <c r="C84" s="1598"/>
      <c r="D84" s="488">
        <v>3560</v>
      </c>
      <c r="E84" s="1089">
        <f>SUM(E39,E46,E57,E76,E78,E80,E82)</f>
        <v>0</v>
      </c>
      <c r="F84" s="486">
        <v>3560</v>
      </c>
      <c r="G84" s="1088">
        <f>SUM(G39,G46,G57,G76,G78,G80,G82)</f>
        <v>0</v>
      </c>
      <c r="J84" s="957" t="s">
        <v>367</v>
      </c>
      <c r="K84" s="685" t="s">
        <v>1164</v>
      </c>
    </row>
    <row r="85" spans="1:11" ht="11.25" customHeight="1">
      <c r="A85" s="1694"/>
      <c r="B85" s="1695"/>
      <c r="C85" s="1695"/>
      <c r="D85" s="1695"/>
      <c r="E85" s="1695"/>
      <c r="F85" s="1695"/>
      <c r="G85" s="1696"/>
      <c r="K85" s="685"/>
    </row>
    <row r="86" spans="1:11" ht="33.75" customHeight="1">
      <c r="A86" s="1820" t="str">
        <f>IF(Langue=0,J86,K86)</f>
        <v>FRAIS AUTRES QUE D'INTÉRÊTS</v>
      </c>
      <c r="B86" s="1823"/>
      <c r="C86" s="1823"/>
      <c r="D86" s="1823"/>
      <c r="E86" s="194" t="s">
        <v>377</v>
      </c>
      <c r="F86" s="941"/>
      <c r="G86" s="1657" t="s">
        <v>378</v>
      </c>
      <c r="J86" s="957" t="s">
        <v>572</v>
      </c>
      <c r="K86" s="685" t="s">
        <v>1157</v>
      </c>
    </row>
    <row r="87" spans="1:11" ht="15">
      <c r="A87" s="914"/>
      <c r="B87" s="1810" t="str">
        <f t="shared" si="6" ref="B87:B92">IF(Langue=0,J87,K87)</f>
        <v>Traitements</v>
      </c>
      <c r="C87" s="1811"/>
      <c r="D87" s="1027">
        <v>3710</v>
      </c>
      <c r="E87" s="1092"/>
      <c r="F87" s="1610">
        <v>3710</v>
      </c>
      <c r="G87" s="1092"/>
      <c r="J87" s="957" t="s">
        <v>42</v>
      </c>
      <c r="K87" s="685" t="s">
        <v>1158</v>
      </c>
    </row>
    <row r="88" spans="1:11" ht="15">
      <c r="A88" s="914"/>
      <c r="B88" s="1810" t="str">
        <f t="shared" si="6"/>
        <v>Dépenses hypothécaires</v>
      </c>
      <c r="C88" s="1811"/>
      <c r="D88" s="1027">
        <v>3720</v>
      </c>
      <c r="E88" s="1092"/>
      <c r="F88" s="1610">
        <v>3720</v>
      </c>
      <c r="G88" s="1092"/>
      <c r="J88" s="957" t="s">
        <v>225</v>
      </c>
      <c r="K88" s="685" t="s">
        <v>1159</v>
      </c>
    </row>
    <row r="89" spans="1:11" ht="15">
      <c r="A89" s="914"/>
      <c r="B89" s="1810" t="str">
        <f t="shared" si="6"/>
        <v>Frais d'audit et comptabilité</v>
      </c>
      <c r="C89" s="1811"/>
      <c r="D89" s="1027">
        <v>3730</v>
      </c>
      <c r="E89" s="1092"/>
      <c r="F89" s="1610">
        <v>3730</v>
      </c>
      <c r="G89" s="1092"/>
      <c r="J89" s="957" t="s">
        <v>44</v>
      </c>
      <c r="K89" s="685" t="s">
        <v>1161</v>
      </c>
    </row>
    <row r="90" spans="1:11" ht="15">
      <c r="A90" s="914"/>
      <c r="B90" s="1810" t="str">
        <f t="shared" si="6"/>
        <v>Honoraires des administrateurs</v>
      </c>
      <c r="C90" s="1811"/>
      <c r="D90" s="1027">
        <v>3740</v>
      </c>
      <c r="E90" s="1092"/>
      <c r="F90" s="1610">
        <v>3740</v>
      </c>
      <c r="G90" s="1092"/>
      <c r="J90" s="957" t="s">
        <v>43</v>
      </c>
      <c r="K90" s="685" t="s">
        <v>1160</v>
      </c>
    </row>
    <row r="91" spans="1:11" ht="15">
      <c r="A91" s="914"/>
      <c r="B91" s="1810" t="str">
        <f t="shared" si="6"/>
        <v>Frais de gestion</v>
      </c>
      <c r="C91" s="1811"/>
      <c r="D91" s="1027">
        <v>3750</v>
      </c>
      <c r="E91" s="1092"/>
      <c r="F91" s="1610">
        <v>3750</v>
      </c>
      <c r="G91" s="1092"/>
      <c r="J91" s="957" t="s">
        <v>45</v>
      </c>
      <c r="K91" s="685" t="s">
        <v>1151</v>
      </c>
    </row>
    <row r="92" spans="1:11" ht="15">
      <c r="A92" s="914"/>
      <c r="B92" s="1810" t="str">
        <f t="shared" si="6"/>
        <v>Autres dépenses excluant les dépenses d'intérêts</v>
      </c>
      <c r="C92" s="1811"/>
      <c r="D92" s="487">
        <v>3765</v>
      </c>
      <c r="E92" s="1096">
        <f>+_P376539902</f>
        <v>0</v>
      </c>
      <c r="F92" s="459">
        <v>3765</v>
      </c>
      <c r="G92" s="1093"/>
      <c r="J92" s="957" t="s">
        <v>352</v>
      </c>
      <c r="K92" s="685" t="s">
        <v>1162</v>
      </c>
    </row>
    <row r="93" spans="1:11" ht="15">
      <c r="A93" s="1591"/>
      <c r="B93" s="1592"/>
      <c r="C93" s="1592"/>
      <c r="D93" s="1592"/>
      <c r="E93" s="1633" t="s">
        <v>376</v>
      </c>
      <c r="F93" s="1592"/>
      <c r="G93" s="1593"/>
      <c r="K93" s="685"/>
    </row>
    <row r="94" spans="1:11" ht="15">
      <c r="A94" s="914"/>
      <c r="B94" s="1600" t="str">
        <f>IF(Langue=0,J94,K94)</f>
        <v>Total des frais autres que d'intérêts</v>
      </c>
      <c r="C94" s="1600"/>
      <c r="D94" s="1027">
        <v>3799</v>
      </c>
      <c r="E94" s="1099">
        <f>SUM(E87:E92)</f>
        <v>0</v>
      </c>
      <c r="F94" s="1610">
        <v>3799</v>
      </c>
      <c r="G94" s="1099">
        <f>SUM(G87:G92)</f>
        <v>0</v>
      </c>
      <c r="J94" s="957" t="s">
        <v>573</v>
      </c>
      <c r="K94" s="685" t="s">
        <v>1165</v>
      </c>
    </row>
    <row r="95" spans="1:11" ht="15" customHeight="1">
      <c r="A95" s="914"/>
      <c r="B95" s="1598" t="str">
        <f>IF(Langue=0,J95,K95)</f>
        <v>BÉNÉFICE NET (PERTE) AVANT IMPÔTS ET ACTIVITÉS ABANDONNÉES</v>
      </c>
      <c r="C95" s="1598"/>
      <c r="D95" s="687">
        <v>3800</v>
      </c>
      <c r="E95" s="1100">
        <f>+E36+E84-E94</f>
        <v>0</v>
      </c>
      <c r="F95" s="1610">
        <v>3800</v>
      </c>
      <c r="G95" s="1091">
        <f>+G36+G84-G94</f>
        <v>0</v>
      </c>
      <c r="J95" s="957" t="s">
        <v>574</v>
      </c>
      <c r="K95" s="685" t="s">
        <v>1171</v>
      </c>
    </row>
    <row r="96" spans="1:11" ht="11.25" customHeight="1">
      <c r="A96" s="1694"/>
      <c r="B96" s="1695"/>
      <c r="C96" s="1695"/>
      <c r="D96" s="1695"/>
      <c r="E96" s="1695"/>
      <c r="F96" s="1695"/>
      <c r="G96" s="1696"/>
      <c r="K96" s="685"/>
    </row>
    <row r="97" spans="1:11" ht="15" customHeight="1">
      <c r="A97" s="914"/>
      <c r="B97" s="1600" t="str">
        <f>IF(Langue=0,J97,K97)</f>
        <v>Impôts</v>
      </c>
      <c r="C97" s="1600"/>
      <c r="D97" s="1600"/>
      <c r="E97" s="1633" t="s">
        <v>377</v>
      </c>
      <c r="F97" s="1600"/>
      <c r="G97" s="1601"/>
      <c r="J97" s="957" t="s">
        <v>571</v>
      </c>
      <c r="K97" s="685" t="s">
        <v>1108</v>
      </c>
    </row>
    <row r="98" spans="1:11" ht="15" customHeight="1">
      <c r="A98" s="914"/>
      <c r="C98" s="949" t="str">
        <f>IF(Langue=0,J98,K98)</f>
        <v>Exigibles</v>
      </c>
      <c r="D98" s="480">
        <v>3900</v>
      </c>
      <c r="E98" s="1092"/>
      <c r="F98" s="1610">
        <v>3900</v>
      </c>
      <c r="G98" s="1092"/>
      <c r="J98" s="957" t="s">
        <v>47</v>
      </c>
      <c r="K98" s="685" t="s">
        <v>1109</v>
      </c>
    </row>
    <row r="99" spans="1:11" ht="15" customHeight="1">
      <c r="A99" s="914"/>
      <c r="C99" s="949" t="str">
        <f>IF(Langue=0,J99,K99)</f>
        <v>Différés</v>
      </c>
      <c r="D99" s="480">
        <v>3910</v>
      </c>
      <c r="E99" s="1093"/>
      <c r="F99" s="1610">
        <v>3910</v>
      </c>
      <c r="G99" s="1093"/>
      <c r="J99" s="957" t="s">
        <v>285</v>
      </c>
      <c r="K99" s="685" t="s">
        <v>1110</v>
      </c>
    </row>
    <row r="100" spans="1:11" ht="11.25" customHeight="1">
      <c r="A100" s="1591"/>
      <c r="B100" s="1592"/>
      <c r="C100" s="1592"/>
      <c r="D100" s="1592"/>
      <c r="E100" s="1633" t="s">
        <v>376</v>
      </c>
      <c r="F100" s="1592"/>
      <c r="G100" s="1593"/>
      <c r="K100" s="685"/>
    </row>
    <row r="101" spans="1:11" ht="15">
      <c r="A101" s="914"/>
      <c r="B101" s="1600" t="str">
        <f>IF(Langue=0,J101,K101)</f>
        <v>Bénéfice (perte) avant activités abandonnées</v>
      </c>
      <c r="C101" s="1600"/>
      <c r="D101" s="1027">
        <v>3929</v>
      </c>
      <c r="E101" s="1101">
        <f>E95-SUM(E98:E99)</f>
        <v>0</v>
      </c>
      <c r="F101" s="1610">
        <v>3929</v>
      </c>
      <c r="G101" s="1101">
        <f>G95-SUM(G98:G99)</f>
        <v>0</v>
      </c>
      <c r="J101" s="957" t="s">
        <v>575</v>
      </c>
      <c r="K101" s="685" t="s">
        <v>1166</v>
      </c>
    </row>
    <row r="102" spans="1:11" ht="11.25" customHeight="1">
      <c r="A102" s="1694"/>
      <c r="B102" s="1695"/>
      <c r="C102" s="1695"/>
      <c r="D102" s="1695"/>
      <c r="E102" s="1695"/>
      <c r="F102" s="1695"/>
      <c r="G102" s="1696"/>
      <c r="K102" s="685"/>
    </row>
    <row r="103" spans="1:11" ht="15" customHeight="1">
      <c r="A103" s="914"/>
      <c r="B103" s="1600" t="str">
        <f>IF(Langue=0,J103,K103)</f>
        <v>Activités abandonnées</v>
      </c>
      <c r="C103" s="1600"/>
      <c r="D103" s="1027">
        <v>3940</v>
      </c>
      <c r="E103" s="1093"/>
      <c r="F103" s="1610">
        <v>3940</v>
      </c>
      <c r="G103" s="1093"/>
      <c r="J103" s="957" t="s">
        <v>576</v>
      </c>
      <c r="K103" s="685" t="s">
        <v>1167</v>
      </c>
    </row>
    <row r="104" spans="1:11" ht="11.25" customHeight="1">
      <c r="A104" s="1694"/>
      <c r="B104" s="1695"/>
      <c r="C104" s="1695"/>
      <c r="D104" s="1695"/>
      <c r="E104" s="1695"/>
      <c r="F104" s="1695"/>
      <c r="G104" s="1696"/>
      <c r="K104" s="685"/>
    </row>
    <row r="105" spans="1:11" ht="15" customHeight="1">
      <c r="A105" s="1609" t="str">
        <f>IF(Langue=0,J105,K105)</f>
        <v>BÉNÉFICE NET (PERTE)</v>
      </c>
      <c r="B105" s="1600"/>
      <c r="C105" s="1600"/>
      <c r="D105" s="1027">
        <v>3999</v>
      </c>
      <c r="E105" s="1100">
        <f>SUM(E101,E103)</f>
        <v>0</v>
      </c>
      <c r="F105" s="487">
        <v>3999</v>
      </c>
      <c r="G105" s="1611">
        <f>SUM(G101,G103)</f>
        <v>0</v>
      </c>
      <c r="J105" s="957" t="s">
        <v>551</v>
      </c>
      <c r="K105" s="685" t="s">
        <v>1168</v>
      </c>
    </row>
    <row r="106" spans="1:11" ht="11.25" customHeight="1">
      <c r="A106" s="1694"/>
      <c r="B106" s="1695"/>
      <c r="C106" s="1695"/>
      <c r="D106" s="1695"/>
      <c r="E106" s="1695"/>
      <c r="F106" s="1695"/>
      <c r="G106" s="1696"/>
      <c r="K106" s="685"/>
    </row>
    <row r="107" spans="1:11" ht="15" customHeight="1">
      <c r="A107" s="914"/>
      <c r="B107" s="1600" t="str">
        <f>IF(Langue=0,J107,K107)</f>
        <v>Attribuable aux :</v>
      </c>
      <c r="C107" s="1600"/>
      <c r="D107" s="1600"/>
      <c r="E107" s="1633" t="s">
        <v>377</v>
      </c>
      <c r="F107" s="1600"/>
      <c r="G107" s="1601"/>
      <c r="J107" s="957" t="s">
        <v>198</v>
      </c>
      <c r="K107" s="685" t="s">
        <v>1169</v>
      </c>
    </row>
    <row r="108" spans="1:11" ht="15" customHeight="1">
      <c r="A108" s="914"/>
      <c r="C108" s="949" t="str">
        <f>IF(Langue=0,J108,K108)</f>
        <v>Détenteurs d'actions</v>
      </c>
      <c r="D108" s="486">
        <v>3990</v>
      </c>
      <c r="E108" s="1638">
        <f>_P300399902-_P300399101</f>
        <v>0</v>
      </c>
      <c r="F108" s="486">
        <v>3990</v>
      </c>
      <c r="G108" s="1636">
        <f>_P300399903-_P300399103</f>
        <v>0</v>
      </c>
      <c r="J108" s="957" t="s">
        <v>313</v>
      </c>
      <c r="K108" s="685" t="s">
        <v>1170</v>
      </c>
    </row>
    <row r="109" spans="1:11" ht="15" customHeight="1">
      <c r="A109" s="914"/>
      <c r="C109" s="949" t="str">
        <f>IF(Langue=0,J109,K109)</f>
        <v>Actionnaires sans contrôle</v>
      </c>
      <c r="D109" s="486">
        <v>3991</v>
      </c>
      <c r="E109" s="1637">
        <v>0</v>
      </c>
      <c r="F109" s="486">
        <v>3991</v>
      </c>
      <c r="G109" s="1637">
        <v>0</v>
      </c>
      <c r="J109" s="957" t="s">
        <v>48</v>
      </c>
      <c r="K109" s="685" t="s">
        <v>1120</v>
      </c>
    </row>
    <row r="110" spans="1:7" ht="15">
      <c r="A110" s="914"/>
      <c r="C110" s="1808"/>
      <c r="D110" s="1808"/>
      <c r="E110" s="1808"/>
      <c r="F110" s="1808"/>
      <c r="G110" s="1809"/>
    </row>
    <row r="111" spans="1:7" ht="15">
      <c r="A111" s="914"/>
      <c r="C111" s="1808"/>
      <c r="D111" s="1808"/>
      <c r="E111" s="1808"/>
      <c r="F111" s="1808"/>
      <c r="G111" s="1809"/>
    </row>
    <row r="112" spans="1:7" ht="15">
      <c r="A112" s="914"/>
      <c r="C112" s="1808"/>
      <c r="D112" s="1808"/>
      <c r="E112" s="1808"/>
      <c r="F112" s="1808"/>
      <c r="G112" s="1809"/>
    </row>
    <row r="113" spans="1:7" ht="15">
      <c r="A113" s="914"/>
      <c r="C113" s="1808"/>
      <c r="D113" s="1808"/>
      <c r="E113" s="1808"/>
      <c r="F113" s="1808"/>
      <c r="G113" s="1809"/>
    </row>
    <row r="114" spans="1:7" ht="15">
      <c r="A114" s="914"/>
      <c r="C114" s="1808"/>
      <c r="D114" s="1808"/>
      <c r="E114" s="1808"/>
      <c r="F114" s="1808"/>
      <c r="G114" s="1809"/>
    </row>
    <row r="115" spans="1:7" ht="15" customHeight="1">
      <c r="A115" s="914"/>
      <c r="C115" s="1808"/>
      <c r="D115" s="1808"/>
      <c r="E115" s="1808"/>
      <c r="F115" s="1808"/>
      <c r="G115" s="1809"/>
    </row>
    <row r="116" spans="1:7" ht="15">
      <c r="A116" s="914"/>
      <c r="C116" s="1808"/>
      <c r="D116" s="1808"/>
      <c r="E116" s="1808"/>
      <c r="F116" s="1808"/>
      <c r="G116" s="1809"/>
    </row>
    <row r="117" spans="1:7" ht="15">
      <c r="A117" s="914"/>
      <c r="C117" s="1808"/>
      <c r="D117" s="1808"/>
      <c r="E117" s="1808"/>
      <c r="F117" s="1808"/>
      <c r="G117" s="1809"/>
    </row>
    <row r="118" spans="1:7" ht="15" customHeight="1">
      <c r="A118" s="914"/>
      <c r="C118" s="1808"/>
      <c r="D118" s="1808"/>
      <c r="E118" s="1808"/>
      <c r="F118" s="1808"/>
      <c r="G118" s="1809"/>
    </row>
    <row r="119" spans="1:7" ht="15" customHeight="1">
      <c r="A119" s="914"/>
      <c r="C119" s="1808"/>
      <c r="D119" s="1808"/>
      <c r="E119" s="1808"/>
      <c r="F119" s="1808"/>
      <c r="G119" s="1809"/>
    </row>
    <row r="120" spans="1:7" ht="15" customHeight="1">
      <c r="A120" s="914"/>
      <c r="C120" s="1808"/>
      <c r="D120" s="1808"/>
      <c r="E120" s="1808"/>
      <c r="F120" s="1808"/>
      <c r="G120" s="1809"/>
    </row>
    <row r="121" spans="1:7" ht="15">
      <c r="A121" s="914"/>
      <c r="C121" s="1808"/>
      <c r="D121" s="1808"/>
      <c r="E121" s="1808"/>
      <c r="F121" s="1808"/>
      <c r="G121" s="1809"/>
    </row>
    <row r="122" spans="1:7" ht="15">
      <c r="A122" s="914"/>
      <c r="C122" s="1808"/>
      <c r="D122" s="1808"/>
      <c r="E122" s="1808"/>
      <c r="F122" s="1808"/>
      <c r="G122" s="1809"/>
    </row>
    <row r="123" spans="1:7" ht="15">
      <c r="A123" s="914"/>
      <c r="C123" s="1808"/>
      <c r="D123" s="1808"/>
      <c r="E123" s="1808"/>
      <c r="F123" s="1808"/>
      <c r="G123" s="1809"/>
    </row>
    <row r="124" spans="1:7" ht="15">
      <c r="A124" s="1741">
        <f>A59+1</f>
        <v>9</v>
      </c>
      <c r="B124" s="1742"/>
      <c r="C124" s="1742"/>
      <c r="D124" s="1742"/>
      <c r="E124" s="1742"/>
      <c r="F124" s="1742"/>
      <c r="G124" s="1743"/>
    </row>
  </sheetData>
  <sheetProtection algorithmName="SHA-512" hashValue="AKuYI3fv6Vgobsn/XArn2fp0LeLjRXgrhzN3Pb2iJAIE2AVgRcJr/PdUT1IWifZDOmpYfSRjbdSJ5MH8r+YAww==" saltValue="FQj+pq3S4jukgRwy+Nl9gQ==" spinCount="100000" sheet="1" objects="1" scenarios="1"/>
  <mergeCells count="53">
    <mergeCell ref="A62:G62"/>
    <mergeCell ref="A63:G63"/>
    <mergeCell ref="A60:G60"/>
    <mergeCell ref="A79:G79"/>
    <mergeCell ref="B89:C89"/>
    <mergeCell ref="A83:G83"/>
    <mergeCell ref="F66:G66"/>
    <mergeCell ref="B87:C87"/>
    <mergeCell ref="B88:C88"/>
    <mergeCell ref="A61:G61"/>
    <mergeCell ref="A67:D67"/>
    <mergeCell ref="A86:D86"/>
    <mergeCell ref="A65:G65"/>
    <mergeCell ref="A81:G81"/>
    <mergeCell ref="A85:G85"/>
    <mergeCell ref="A59:G59"/>
    <mergeCell ref="D66:E66"/>
    <mergeCell ref="A22:G22"/>
    <mergeCell ref="A2:G2"/>
    <mergeCell ref="A3:G3"/>
    <mergeCell ref="A4:G4"/>
    <mergeCell ref="A5:G5"/>
    <mergeCell ref="A6:G6"/>
    <mergeCell ref="B9:G9"/>
    <mergeCell ref="A8:D8"/>
    <mergeCell ref="D7:E7"/>
    <mergeCell ref="F7:G7"/>
    <mergeCell ref="A58:G58"/>
    <mergeCell ref="A31:G31"/>
    <mergeCell ref="A47:G47"/>
    <mergeCell ref="A64:G64"/>
    <mergeCell ref="A124:G124"/>
    <mergeCell ref="B90:C90"/>
    <mergeCell ref="B91:C91"/>
    <mergeCell ref="B92:C92"/>
    <mergeCell ref="A96:G96"/>
    <mergeCell ref="C116:G116"/>
    <mergeCell ref="C120:G120"/>
    <mergeCell ref="C122:G122"/>
    <mergeCell ref="C115:G115"/>
    <mergeCell ref="A106:G106"/>
    <mergeCell ref="C123:G123"/>
    <mergeCell ref="C114:G114"/>
    <mergeCell ref="C121:G121"/>
    <mergeCell ref="C111:G111"/>
    <mergeCell ref="C110:G110"/>
    <mergeCell ref="A104:G104"/>
    <mergeCell ref="A102:G102"/>
    <mergeCell ref="C117:G117"/>
    <mergeCell ref="C112:G112"/>
    <mergeCell ref="C113:G113"/>
    <mergeCell ref="C119:G119"/>
    <mergeCell ref="C118:G118"/>
  </mergeCells>
  <conditionalFormatting sqref="A3">
    <cfRule type="cellIs" priority="3" dxfId="18" operator="equal">
      <formula>0</formula>
    </cfRule>
  </conditionalFormatting>
  <conditionalFormatting sqref="A62">
    <cfRule type="cellIs" priority="2" dxfId="18" operator="equal">
      <formula>0</formula>
    </cfRule>
  </conditionalFormatting>
  <hyperlinks>
    <hyperlink ref="D44" location="_P121089919" tooltip="Annexe\Schedule 1210" display="_P121089919"/>
    <hyperlink ref="D71" location="_P351029902" tooltip="Annexe\Schedule 3510" display="_P351029902"/>
    <hyperlink ref="D82" location="_P150019910" tooltip="Annexe\Schedule 1500" display="_P150019910"/>
    <hyperlink ref="D92" location="_P376539902" tooltip="Annexe\Schedule 3765" display="_P376539902"/>
    <hyperlink ref="F105" r:id="rId1" tooltip="Annexe/Schedule 400" display="_400_4000_03"/>
  </hyperlinks>
  <printOptions horizontalCentered="1"/>
  <pageMargins left="0.393700787401575" right="0.393700787401575" top="0.31496062992126" bottom="0.393700787401575" header="0.118110236220472" footer="0.118110236220472"/>
  <pageSetup orientation="portrait" scale="60" r:id="rId3"/>
  <rowBreaks count="1" manualBreakCount="1">
    <brk id="59" max="7" man="1"/>
  </rowBreaks>
  <drawing r:id="rId2"/>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Feuil75">
    <tabColor theme="9"/>
    <pageSetUpPr fitToPage="1"/>
  </sheetPr>
  <dimension ref="A1:M32"/>
  <sheetViews>
    <sheetView zoomScale="90" zoomScaleNormal="90" workbookViewId="0" topLeftCell="A1">
      <selection pane="topLeft" activeCell="A1" sqref="A1:H1"/>
    </sheetView>
  </sheetViews>
  <sheetFormatPr defaultColWidth="0" defaultRowHeight="15" outlineLevelCol="1"/>
  <cols>
    <col min="1" max="1" width="6.42857142857143" style="915" customWidth="1"/>
    <col min="2" max="2" width="30.8571428571429" style="915" customWidth="1"/>
    <col min="3" max="3" width="11.8571428571429" style="915" customWidth="1"/>
    <col min="4" max="4" width="10.5714285714286" style="915" customWidth="1"/>
    <col min="5" max="5" width="10.8571428571429" style="915" customWidth="1"/>
    <col min="6" max="6" width="14.1428571428571" style="915" customWidth="1"/>
    <col min="7" max="7" width="14.5714285714286" style="915" customWidth="1"/>
    <col min="8" max="8" width="13.5714285714286" style="915" customWidth="1"/>
    <col min="9" max="9" width="31" style="915" customWidth="1"/>
    <col min="10" max="10" width="19.2857142857143" style="915" customWidth="1"/>
    <col min="11" max="11" width="1.42857142857143" style="915" customWidth="1"/>
    <col min="12" max="12" width="21.4285714285714" style="915" hidden="1" customWidth="1" outlineLevel="1"/>
    <col min="13" max="13" width="20.1428571428571" style="915" hidden="1" customWidth="1" outlineLevel="1"/>
    <col min="14" max="14" width="0" style="915" hidden="1" customWidth="1" collapsed="1"/>
    <col min="15" max="16384" width="11.4285714285714" style="915" hidden="1"/>
  </cols>
  <sheetData>
    <row r="1" spans="1:10" ht="24" customHeight="1">
      <c r="A1" s="1795" t="str">
        <f>Identification!A14</f>
        <v>SOCIÉTÉ À CHARTE QUÉBÉCOISE</v>
      </c>
      <c r="B1" s="1796"/>
      <c r="C1" s="1796"/>
      <c r="D1" s="1796"/>
      <c r="E1" s="1796"/>
      <c r="F1" s="1796"/>
      <c r="G1" s="1796"/>
      <c r="H1" s="1796"/>
      <c r="I1" s="937"/>
      <c r="J1" s="218" t="str">
        <f>Identification!A15</f>
        <v>ÉTAT ANNUEL</v>
      </c>
    </row>
    <row r="2" spans="1:10" ht="15">
      <c r="A2" s="2146" t="str">
        <f>IF(Langue=0,"ANNEXE "&amp;'T des M - T of C'!A61,"SCHEDULE "&amp;'T des M - T of C'!A61)</f>
        <v>ANNEXE 2110</v>
      </c>
      <c r="B2" s="2147"/>
      <c r="C2" s="2147"/>
      <c r="D2" s="2147"/>
      <c r="E2" s="2147"/>
      <c r="F2" s="2147"/>
      <c r="G2" s="2147"/>
      <c r="H2" s="2147"/>
      <c r="I2" s="2147"/>
      <c r="J2" s="2148"/>
    </row>
    <row r="3" spans="1:10" ht="22.5" customHeight="1">
      <c r="A3" s="1901">
        <f>'300'!$A$3</f>
        <v>0</v>
      </c>
      <c r="B3" s="1902"/>
      <c r="C3" s="1902"/>
      <c r="D3" s="1902"/>
      <c r="E3" s="1902"/>
      <c r="F3" s="1902"/>
      <c r="G3" s="1902"/>
      <c r="H3" s="1902"/>
      <c r="I3" s="1902"/>
      <c r="J3" s="1903"/>
    </row>
    <row r="4" spans="1:10" ht="22.5" customHeight="1">
      <c r="A4" s="1764" t="str">
        <f>UPPER('T des M - T of C'!B61)</f>
        <v>AUTRES EMPRUNTS</v>
      </c>
      <c r="B4" s="1765"/>
      <c r="C4" s="1765"/>
      <c r="D4" s="1765"/>
      <c r="E4" s="1765"/>
      <c r="F4" s="1765"/>
      <c r="G4" s="1765"/>
      <c r="H4" s="1765"/>
      <c r="I4" s="1765"/>
      <c r="J4" s="1766"/>
    </row>
    <row r="5" spans="1:10" ht="22.5" customHeight="1">
      <c r="A5" s="2188" t="str">
        <f>IF(Langue=0,"au "&amp;Identification!J19,"As at "&amp;Identification!J19)</f>
        <v>au </v>
      </c>
      <c r="B5" s="2189"/>
      <c r="C5" s="2189"/>
      <c r="D5" s="2189"/>
      <c r="E5" s="2189"/>
      <c r="F5" s="2189"/>
      <c r="G5" s="2189"/>
      <c r="H5" s="2189"/>
      <c r="I5" s="2189"/>
      <c r="J5" s="2190"/>
    </row>
    <row r="6" spans="1:10" ht="15">
      <c r="A6" s="2124" t="str">
        <f>IF(Langue=0,L7,M7)</f>
        <v>(000$)</v>
      </c>
      <c r="B6" s="2125"/>
      <c r="C6" s="2125"/>
      <c r="D6" s="2125"/>
      <c r="E6" s="2125"/>
      <c r="F6" s="2125"/>
      <c r="G6" s="2125"/>
      <c r="H6" s="2125"/>
      <c r="I6" s="2125"/>
      <c r="J6" s="2126"/>
    </row>
    <row r="7" spans="1:13" ht="11.25" customHeight="1">
      <c r="A7" s="2193"/>
      <c r="B7" s="2194"/>
      <c r="C7" s="2194"/>
      <c r="D7" s="2194"/>
      <c r="E7" s="2194"/>
      <c r="F7" s="2194"/>
      <c r="G7" s="2194"/>
      <c r="H7" s="2194"/>
      <c r="I7" s="2194"/>
      <c r="J7" s="2195"/>
      <c r="L7" s="102" t="s">
        <v>325</v>
      </c>
      <c r="M7" s="244" t="s">
        <v>970</v>
      </c>
    </row>
    <row r="8" spans="1:13" ht="15" customHeight="1">
      <c r="A8" s="1904" t="str">
        <f>IF(Langue=0,L8,M8)</f>
        <v>NOM DU PRÊTEUR</v>
      </c>
      <c r="B8" s="1906"/>
      <c r="C8" s="2167" t="str">
        <f>IF(Langue=0,L9,M9)</f>
        <v>Année du prêt</v>
      </c>
      <c r="D8" s="2167" t="str">
        <f>IF(Langue=0,L10,M10)</f>
        <v>Taux</v>
      </c>
      <c r="E8" s="2167" t="str">
        <f>IF(Langue=0,L11,M11)</f>
        <v>Terme (mois)</v>
      </c>
      <c r="F8" s="2167" t="str">
        <f>IF(Langue=0,L12,M12)</f>
        <v>Prêt original</v>
      </c>
      <c r="G8" s="2167" t="str">
        <f>IF(Langue=0,L13,M13)</f>
        <v>Solde du prêt</v>
      </c>
      <c r="H8" s="2167" t="str">
        <f>IF(Langue=0,L14,M14)</f>
        <v>Intérêts courus à payer</v>
      </c>
      <c r="I8" s="2843" t="str">
        <f>IF(Langue=0,L15,M15)</f>
        <v>Titres nantis</v>
      </c>
      <c r="J8" s="2843"/>
      <c r="L8" s="915" t="s">
        <v>495</v>
      </c>
      <c r="M8" s="143" t="s">
        <v>2381</v>
      </c>
    </row>
    <row r="9" spans="1:13" ht="30" customHeight="1">
      <c r="A9" s="2178"/>
      <c r="B9" s="2341"/>
      <c r="C9" s="2168"/>
      <c r="D9" s="2168"/>
      <c r="E9" s="2168"/>
      <c r="F9" s="2168"/>
      <c r="G9" s="2168"/>
      <c r="H9" s="2168"/>
      <c r="I9" s="525" t="str">
        <f>IF(Langue=0,L16,M16)</f>
        <v>Description</v>
      </c>
      <c r="J9" s="525" t="str">
        <f>IF(Langue=0,L17,M17)</f>
        <v>Valeur au bilan</v>
      </c>
      <c r="L9" s="915" t="s">
        <v>210</v>
      </c>
      <c r="M9" s="143" t="s">
        <v>1410</v>
      </c>
    </row>
    <row r="10" spans="1:13" ht="15">
      <c r="A10" s="200"/>
      <c r="B10" s="448" t="s">
        <v>377</v>
      </c>
      <c r="C10" s="448" t="s">
        <v>376</v>
      </c>
      <c r="D10" s="522" t="s">
        <v>378</v>
      </c>
      <c r="E10" s="522" t="s">
        <v>379</v>
      </c>
      <c r="F10" s="522" t="s">
        <v>380</v>
      </c>
      <c r="G10" s="522" t="s">
        <v>381</v>
      </c>
      <c r="H10" s="522" t="s">
        <v>382</v>
      </c>
      <c r="I10" s="522" t="s">
        <v>383</v>
      </c>
      <c r="J10" s="522" t="s">
        <v>384</v>
      </c>
      <c r="L10" s="915" t="s">
        <v>173</v>
      </c>
      <c r="M10" s="143" t="s">
        <v>1411</v>
      </c>
    </row>
    <row r="11" spans="1:13" ht="15" customHeight="1">
      <c r="A11" s="445" t="s">
        <v>385</v>
      </c>
      <c r="B11" s="1237"/>
      <c r="C11" s="1241"/>
      <c r="D11" s="1243"/>
      <c r="E11" s="1237"/>
      <c r="F11" s="1194"/>
      <c r="G11" s="1191"/>
      <c r="H11" s="1191"/>
      <c r="I11" s="1237"/>
      <c r="J11" s="1204"/>
      <c r="L11" s="915" t="s">
        <v>2370</v>
      </c>
      <c r="M11" s="143" t="s">
        <v>2371</v>
      </c>
    </row>
    <row r="12" spans="1:13" ht="15" customHeight="1">
      <c r="A12" s="445" t="s">
        <v>194</v>
      </c>
      <c r="B12" s="1237"/>
      <c r="C12" s="1241"/>
      <c r="D12" s="1243"/>
      <c r="E12" s="1237"/>
      <c r="F12" s="1194"/>
      <c r="G12" s="1191"/>
      <c r="H12" s="1191"/>
      <c r="I12" s="1237"/>
      <c r="J12" s="1204"/>
      <c r="L12" s="915" t="s">
        <v>212</v>
      </c>
      <c r="M12" s="143" t="s">
        <v>1412</v>
      </c>
    </row>
    <row r="13" spans="1:13" ht="15" customHeight="1">
      <c r="A13" s="445" t="s">
        <v>195</v>
      </c>
      <c r="B13" s="1237"/>
      <c r="C13" s="1241"/>
      <c r="D13" s="1243"/>
      <c r="E13" s="1237"/>
      <c r="F13" s="1194"/>
      <c r="G13" s="1191"/>
      <c r="H13" s="1191"/>
      <c r="I13" s="1237"/>
      <c r="J13" s="1204"/>
      <c r="L13" s="915" t="s">
        <v>214</v>
      </c>
      <c r="M13" s="143" t="s">
        <v>2307</v>
      </c>
    </row>
    <row r="14" spans="1:13" ht="15" customHeight="1">
      <c r="A14" s="445" t="s">
        <v>200</v>
      </c>
      <c r="B14" s="1237"/>
      <c r="C14" s="1241"/>
      <c r="D14" s="1243"/>
      <c r="E14" s="1237"/>
      <c r="F14" s="1194"/>
      <c r="G14" s="1191"/>
      <c r="H14" s="1191"/>
      <c r="I14" s="1237"/>
      <c r="J14" s="1204"/>
      <c r="L14" s="915" t="s">
        <v>18</v>
      </c>
      <c r="M14" s="143" t="s">
        <v>1522</v>
      </c>
    </row>
    <row r="15" spans="1:13" ht="15" customHeight="1">
      <c r="A15" s="445" t="s">
        <v>347</v>
      </c>
      <c r="B15" s="1237"/>
      <c r="C15" s="1241"/>
      <c r="D15" s="1243"/>
      <c r="E15" s="1237"/>
      <c r="F15" s="1194"/>
      <c r="G15" s="1191"/>
      <c r="H15" s="1191"/>
      <c r="I15" s="1237"/>
      <c r="J15" s="1204"/>
      <c r="L15" s="915" t="s">
        <v>100</v>
      </c>
      <c r="M15" s="143" t="s">
        <v>974</v>
      </c>
    </row>
    <row r="16" spans="1:13" ht="15" customHeight="1">
      <c r="A16" s="445" t="s">
        <v>181</v>
      </c>
      <c r="B16" s="1237"/>
      <c r="C16" s="1241"/>
      <c r="D16" s="1243"/>
      <c r="E16" s="1237"/>
      <c r="F16" s="1194"/>
      <c r="G16" s="1191"/>
      <c r="H16" s="1191"/>
      <c r="I16" s="1237"/>
      <c r="J16" s="1204"/>
      <c r="L16" s="915" t="s">
        <v>79</v>
      </c>
      <c r="M16" s="143" t="s">
        <v>79</v>
      </c>
    </row>
    <row r="17" spans="1:13" ht="15" customHeight="1">
      <c r="A17" s="445" t="s">
        <v>188</v>
      </c>
      <c r="B17" s="1237"/>
      <c r="C17" s="1241"/>
      <c r="D17" s="1243"/>
      <c r="E17" s="1237"/>
      <c r="F17" s="1194"/>
      <c r="G17" s="1191"/>
      <c r="H17" s="1191"/>
      <c r="I17" s="1237"/>
      <c r="J17" s="1204"/>
      <c r="L17" s="915" t="s">
        <v>201</v>
      </c>
      <c r="M17" s="143" t="s">
        <v>1388</v>
      </c>
    </row>
    <row r="18" spans="1:13" ht="15" customHeight="1">
      <c r="A18" s="445" t="s">
        <v>191</v>
      </c>
      <c r="B18" s="1237"/>
      <c r="C18" s="1241"/>
      <c r="D18" s="1243"/>
      <c r="E18" s="1237"/>
      <c r="F18" s="1194"/>
      <c r="G18" s="1191"/>
      <c r="H18" s="1191"/>
      <c r="I18" s="1237"/>
      <c r="J18" s="1204"/>
      <c r="M18" s="143"/>
    </row>
    <row r="19" spans="1:13" ht="15" customHeight="1">
      <c r="A19" s="445" t="s">
        <v>396</v>
      </c>
      <c r="B19" s="1237"/>
      <c r="C19" s="1241"/>
      <c r="D19" s="1243"/>
      <c r="E19" s="1237"/>
      <c r="F19" s="1194"/>
      <c r="G19" s="1191"/>
      <c r="H19" s="1191"/>
      <c r="I19" s="1237"/>
      <c r="J19" s="1204"/>
      <c r="M19" s="143"/>
    </row>
    <row r="20" spans="1:13" ht="15" customHeight="1">
      <c r="A20" s="454">
        <v>100</v>
      </c>
      <c r="B20" s="1237"/>
      <c r="C20" s="1241"/>
      <c r="D20" s="1243"/>
      <c r="E20" s="1237"/>
      <c r="F20" s="1194"/>
      <c r="G20" s="1191"/>
      <c r="H20" s="1191"/>
      <c r="I20" s="1237"/>
      <c r="J20" s="1204"/>
      <c r="M20" s="143"/>
    </row>
    <row r="21" spans="1:13" ht="15" customHeight="1">
      <c r="A21" s="454">
        <v>110</v>
      </c>
      <c r="B21" s="1237"/>
      <c r="C21" s="1241"/>
      <c r="D21" s="1243"/>
      <c r="E21" s="1237"/>
      <c r="F21" s="1194"/>
      <c r="G21" s="1191"/>
      <c r="H21" s="1191"/>
      <c r="I21" s="1237"/>
      <c r="J21" s="1204"/>
      <c r="M21" s="143"/>
    </row>
    <row r="22" spans="1:13" ht="15" customHeight="1">
      <c r="A22" s="454">
        <v>120</v>
      </c>
      <c r="B22" s="1237"/>
      <c r="C22" s="1241"/>
      <c r="D22" s="1243"/>
      <c r="E22" s="1237"/>
      <c r="F22" s="1194"/>
      <c r="G22" s="1191"/>
      <c r="H22" s="1191"/>
      <c r="I22" s="1237"/>
      <c r="J22" s="1204"/>
      <c r="M22" s="143"/>
    </row>
    <row r="23" spans="1:13" ht="15" customHeight="1">
      <c r="A23" s="454">
        <v>130</v>
      </c>
      <c r="B23" s="1237"/>
      <c r="C23" s="1241"/>
      <c r="D23" s="1243"/>
      <c r="E23" s="1237"/>
      <c r="F23" s="1194"/>
      <c r="G23" s="1191"/>
      <c r="H23" s="1191"/>
      <c r="I23" s="1237"/>
      <c r="J23" s="1204"/>
      <c r="M23" s="143"/>
    </row>
    <row r="24" spans="1:13" ht="15" customHeight="1">
      <c r="A24" s="454">
        <v>140</v>
      </c>
      <c r="B24" s="1237"/>
      <c r="C24" s="1241"/>
      <c r="D24" s="1243"/>
      <c r="E24" s="1237"/>
      <c r="F24" s="1194"/>
      <c r="G24" s="1191"/>
      <c r="H24" s="1191"/>
      <c r="I24" s="1237"/>
      <c r="J24" s="1204"/>
      <c r="M24" s="143"/>
    </row>
    <row r="25" spans="1:13" ht="15" customHeight="1">
      <c r="A25" s="454">
        <v>150</v>
      </c>
      <c r="B25" s="1237"/>
      <c r="C25" s="1241"/>
      <c r="D25" s="1243"/>
      <c r="E25" s="1237"/>
      <c r="F25" s="1194"/>
      <c r="G25" s="1191"/>
      <c r="H25" s="1191"/>
      <c r="I25" s="1237"/>
      <c r="J25" s="1204"/>
      <c r="M25" s="143"/>
    </row>
    <row r="26" spans="1:13" ht="15" customHeight="1">
      <c r="A26" s="454">
        <v>160</v>
      </c>
      <c r="B26" s="1237"/>
      <c r="C26" s="1241"/>
      <c r="D26" s="1243"/>
      <c r="E26" s="1237"/>
      <c r="F26" s="1194"/>
      <c r="G26" s="1191"/>
      <c r="H26" s="1191"/>
      <c r="I26" s="1237"/>
      <c r="J26" s="1204"/>
      <c r="M26" s="143"/>
    </row>
    <row r="27" spans="1:13" ht="15" customHeight="1">
      <c r="A27" s="454">
        <v>170</v>
      </c>
      <c r="B27" s="1237"/>
      <c r="C27" s="1241"/>
      <c r="D27" s="1243"/>
      <c r="E27" s="1237"/>
      <c r="F27" s="1194"/>
      <c r="G27" s="1191"/>
      <c r="H27" s="1191"/>
      <c r="I27" s="1237"/>
      <c r="J27" s="1204"/>
      <c r="M27" s="143"/>
    </row>
    <row r="28" spans="1:13" ht="15" customHeight="1">
      <c r="A28" s="454">
        <v>180</v>
      </c>
      <c r="B28" s="1237"/>
      <c r="C28" s="1241"/>
      <c r="D28" s="1243"/>
      <c r="E28" s="1237"/>
      <c r="F28" s="1194"/>
      <c r="G28" s="1191"/>
      <c r="H28" s="1191"/>
      <c r="I28" s="1237"/>
      <c r="J28" s="1204"/>
      <c r="M28" s="143"/>
    </row>
    <row r="29" spans="1:13" ht="15" customHeight="1">
      <c r="A29" s="454">
        <v>190</v>
      </c>
      <c r="B29" s="1239"/>
      <c r="C29" s="1244"/>
      <c r="D29" s="1246"/>
      <c r="E29" s="1239"/>
      <c r="F29" s="1194"/>
      <c r="G29" s="1191"/>
      <c r="H29" s="1191"/>
      <c r="I29" s="1239"/>
      <c r="J29" s="1204"/>
      <c r="M29" s="143"/>
    </row>
    <row r="30" spans="1:13" s="1433" customFormat="1" ht="15">
      <c r="A30" s="1571">
        <v>199</v>
      </c>
      <c r="B30" s="1572" t="s">
        <v>53</v>
      </c>
      <c r="C30" s="1573"/>
      <c r="D30" s="1574"/>
      <c r="E30" s="1575"/>
      <c r="F30" s="1576">
        <f>SUM(F11:F29)</f>
        <v>0</v>
      </c>
      <c r="G30" s="1582">
        <f>SUM(G11:G29)</f>
        <v>0</v>
      </c>
      <c r="H30" s="1583">
        <f>SUM(H11:H29)</f>
        <v>0</v>
      </c>
      <c r="I30" s="1575"/>
      <c r="J30" s="246">
        <f>SUM(J11:J29)</f>
        <v>0</v>
      </c>
      <c r="M30" s="1577"/>
    </row>
    <row r="31" spans="1:10" ht="15" customHeight="1">
      <c r="A31" s="1759"/>
      <c r="B31" s="1760"/>
      <c r="C31" s="1760"/>
      <c r="D31" s="1760"/>
      <c r="E31" s="1760"/>
      <c r="F31" s="1695"/>
      <c r="G31" s="1695"/>
      <c r="H31" s="1695"/>
      <c r="I31" s="1760"/>
      <c r="J31" s="1696"/>
    </row>
    <row r="32" spans="1:10" ht="15">
      <c r="A32" s="2484">
        <f>+'2100'!A32:J32+1</f>
        <v>63</v>
      </c>
      <c r="B32" s="2197"/>
      <c r="C32" s="2197"/>
      <c r="D32" s="2197"/>
      <c r="E32" s="2197"/>
      <c r="F32" s="2197"/>
      <c r="G32" s="2197"/>
      <c r="H32" s="2197"/>
      <c r="I32" s="2197"/>
      <c r="J32" s="2198"/>
    </row>
  </sheetData>
  <sheetProtection algorithmName="SHA-512" hashValue="vl1bakBkWRcSwwLzQhk2zQBvZLKf+Vx98aNhMrsseAFvjKhZyCO7qnpwAITuI17PPNQ/4oRbaVKIbpJMrQDWsg==" saltValue="t6VxrBID7jhHzQnyRmiE3A==" spinCount="100000" sheet="1" objects="1" scenarios="1"/>
  <mergeCells count="17">
    <mergeCell ref="A31:J31"/>
    <mergeCell ref="A32:J32"/>
    <mergeCell ref="A1:H1"/>
    <mergeCell ref="A6:J6"/>
    <mergeCell ref="A2:J2"/>
    <mergeCell ref="A3:J3"/>
    <mergeCell ref="A4:J4"/>
    <mergeCell ref="A5:J5"/>
    <mergeCell ref="A7:J7"/>
    <mergeCell ref="A8:B9"/>
    <mergeCell ref="C8:C9"/>
    <mergeCell ref="D8:D9"/>
    <mergeCell ref="E8:E9"/>
    <mergeCell ref="F8:F9"/>
    <mergeCell ref="G8:G9"/>
    <mergeCell ref="H8:H9"/>
    <mergeCell ref="I8:J8"/>
  </mergeCells>
  <conditionalFormatting sqref="A6">
    <cfRule type="expression" priority="6" dxfId="132">
      <formula>'\Coopératives\[Formulaire COOP_ 2015_VF_1.1.1.xlsx]Feuil1'!#REF!=0</formula>
    </cfRule>
  </conditionalFormatting>
  <conditionalFormatting sqref="A4">
    <cfRule type="expression" priority="5" dxfId="132">
      <formula>'\Coopératives\[Formulaire COOP_ 2015_VF_1.1.1.xlsx]Feuil1'!#REF!=0</formula>
    </cfRule>
  </conditionalFormatting>
  <hyperlinks>
    <hyperlink ref="G30" location="_P100211001" tooltip="Bilan - ligne 2110" display="_P100211001"/>
    <hyperlink ref="G30:H30" location="_P100211001" tooltip="Bilan - ligne 2110" display="_100_2110_01"/>
    <hyperlink ref="H30" location="_P100211001" tooltip="Bilan - ligne 2110 \ Balance Sheet - Line 2110" display="_P100211001"/>
  </hyperlinks>
  <printOptions horizontalCentered="1"/>
  <pageMargins left="0.984251968503937" right="0.393700787401575" top="0.590551181102362" bottom="0.590551181102362" header="0.31496062992126" footer="0.31496062992126"/>
  <pageSetup orientation="landscape" scale="75" r:id="rId2"/>
  <colBreaks count="1" manualBreakCount="1">
    <brk id="10" max="1048575" man="1"/>
  </colBreaks>
  <drawing r:id="rId1"/>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Feuil48">
    <tabColor theme="9"/>
  </sheetPr>
  <dimension ref="A1:J47"/>
  <sheetViews>
    <sheetView zoomScale="90" zoomScaleNormal="90" workbookViewId="0" topLeftCell="A1">
      <selection pane="topLeft" activeCell="C16" sqref="C16"/>
    </sheetView>
  </sheetViews>
  <sheetFormatPr defaultColWidth="0" defaultRowHeight="15" outlineLevelCol="2"/>
  <cols>
    <col min="1" max="1" width="57.1428571428571" style="915" customWidth="1"/>
    <col min="2" max="2" width="10.5714285714286" style="915" customWidth="1"/>
    <col min="3" max="3" width="19.2857142857143" style="915" customWidth="1"/>
    <col min="4" max="4" width="1.42857142857143" style="915" customWidth="1"/>
    <col min="5" max="5" width="27.5714285714286" style="915" hidden="1" customWidth="1" outlineLevel="2"/>
    <col min="6" max="6" width="30" style="915" hidden="1" customWidth="1" outlineLevel="2"/>
    <col min="7" max="7" width="0" style="915" hidden="1" customWidth="1" collapsed="1"/>
    <col min="8" max="16384" width="11.4285714285714" style="915" hidden="1"/>
  </cols>
  <sheetData>
    <row r="1" spans="1:3" ht="24" customHeight="1">
      <c r="A1" s="945" t="str">
        <f>Identification!A14</f>
        <v>SOCIÉTÉ À CHARTE QUÉBÉCOISE</v>
      </c>
      <c r="B1" s="937"/>
      <c r="C1" s="218" t="str">
        <f>Identification!A15</f>
        <v>ÉTAT ANNUEL</v>
      </c>
    </row>
    <row r="2" spans="1:3" ht="15">
      <c r="A2" s="2146" t="str">
        <f>IF(Langue=0,"ANNEXE "&amp;'T des M - T of C'!A62,"SCHEDULE "&amp;'T des M - T of C'!A62)</f>
        <v>ANNEXE 2345</v>
      </c>
      <c r="B2" s="2147"/>
      <c r="C2" s="2148"/>
    </row>
    <row r="3" spans="1:10" ht="22.5" customHeight="1">
      <c r="A3" s="1901">
        <f>'300'!$A$3</f>
        <v>0</v>
      </c>
      <c r="B3" s="1902"/>
      <c r="C3" s="1903"/>
      <c r="D3" s="697"/>
      <c r="E3" s="697"/>
      <c r="F3" s="697"/>
      <c r="G3" s="697"/>
      <c r="H3" s="697"/>
      <c r="I3" s="697"/>
      <c r="J3" s="697"/>
    </row>
    <row r="4" spans="1:3" ht="22.5" customHeight="1">
      <c r="A4" s="1764" t="str">
        <f>UPPER('T des M - T of C'!B62)</f>
        <v>AUTRES ÉLÉMENTS DU PASSIF</v>
      </c>
      <c r="B4" s="1765"/>
      <c r="C4" s="1766"/>
    </row>
    <row r="5" spans="1:3" ht="22.5" customHeight="1">
      <c r="A5" s="1907" t="str">
        <f>IF(Langue=0,"au "&amp;Identification!J19,"As at "&amp;Identification!J19)</f>
        <v>au </v>
      </c>
      <c r="B5" s="1908"/>
      <c r="C5" s="1909"/>
    </row>
    <row r="6" spans="1:6" ht="15">
      <c r="A6" s="2124" t="str">
        <f>IF(Langue=0,E6,F6)</f>
        <v>(000$)</v>
      </c>
      <c r="B6" s="2125"/>
      <c r="C6" s="2126"/>
      <c r="E6" s="915" t="s">
        <v>325</v>
      </c>
      <c r="F6" s="143" t="s">
        <v>970</v>
      </c>
    </row>
    <row r="7" spans="1:6" ht="11.25" customHeight="1">
      <c r="A7" s="2185"/>
      <c r="B7" s="2186"/>
      <c r="C7" s="2187"/>
      <c r="F7" s="143"/>
    </row>
    <row r="8" spans="1:6" ht="15">
      <c r="A8" s="1904" t="str">
        <f>IF(Langue=0,E8,F8)</f>
        <v>DESCRIPTION</v>
      </c>
      <c r="B8" s="1906"/>
      <c r="C8" s="2180" t="str">
        <f>IF(Langue=0,E9,F9)</f>
        <v>Montant</v>
      </c>
      <c r="E8" s="915" t="s">
        <v>397</v>
      </c>
      <c r="F8" s="143" t="s">
        <v>397</v>
      </c>
    </row>
    <row r="9" spans="1:6" ht="37.5" customHeight="1">
      <c r="A9" s="2178"/>
      <c r="B9" s="2341"/>
      <c r="C9" s="2181"/>
      <c r="E9" s="915" t="s">
        <v>205</v>
      </c>
      <c r="F9" s="143" t="s">
        <v>1196</v>
      </c>
    </row>
    <row r="10" spans="1:3" ht="15" customHeight="1">
      <c r="A10" s="2182" t="s">
        <v>377</v>
      </c>
      <c r="B10" s="2239"/>
      <c r="C10" s="1004" t="s">
        <v>376</v>
      </c>
    </row>
    <row r="11" spans="1:6" ht="15" customHeight="1">
      <c r="A11" s="689" t="str">
        <f>IF(Langue=0,E11,F11)</f>
        <v>Intérêts à payer</v>
      </c>
      <c r="B11" s="365" t="s">
        <v>385</v>
      </c>
      <c r="C11" s="1182"/>
      <c r="E11" s="915" t="s">
        <v>2224</v>
      </c>
      <c r="F11" s="143" t="s">
        <v>2225</v>
      </c>
    </row>
    <row r="12" spans="1:6" ht="15" customHeight="1">
      <c r="A12" s="689" t="str">
        <f>IF(Langue=0,E12,F12)</f>
        <v>Obligations locatives</v>
      </c>
      <c r="B12" s="365" t="s">
        <v>2176</v>
      </c>
      <c r="C12" s="1182"/>
      <c r="E12" s="1030" t="s">
        <v>2639</v>
      </c>
      <c r="F12" s="143" t="s">
        <v>2640</v>
      </c>
    </row>
    <row r="13" spans="1:3" ht="15" customHeight="1">
      <c r="A13" s="1345"/>
      <c r="B13" s="365" t="s">
        <v>194</v>
      </c>
      <c r="C13" s="1182"/>
    </row>
    <row r="14" spans="1:3" ht="15" customHeight="1">
      <c r="A14" s="1345"/>
      <c r="B14" s="365" t="s">
        <v>195</v>
      </c>
      <c r="C14" s="1182"/>
    </row>
    <row r="15" spans="1:3" ht="15" customHeight="1">
      <c r="A15" s="1345"/>
      <c r="B15" s="365" t="s">
        <v>200</v>
      </c>
      <c r="C15" s="1182"/>
    </row>
    <row r="16" spans="1:3" ht="15" customHeight="1">
      <c r="A16" s="1345"/>
      <c r="B16" s="365" t="s">
        <v>347</v>
      </c>
      <c r="C16" s="1182"/>
    </row>
    <row r="17" spans="1:3" ht="15" customHeight="1">
      <c r="A17" s="1345"/>
      <c r="B17" s="365" t="s">
        <v>181</v>
      </c>
      <c r="C17" s="1182"/>
    </row>
    <row r="18" spans="1:3" ht="15" customHeight="1">
      <c r="A18" s="1345"/>
      <c r="B18" s="365" t="s">
        <v>188</v>
      </c>
      <c r="C18" s="1182"/>
    </row>
    <row r="19" spans="1:3" ht="15" customHeight="1">
      <c r="A19" s="1345"/>
      <c r="B19" s="365" t="s">
        <v>191</v>
      </c>
      <c r="C19" s="1182"/>
    </row>
    <row r="20" spans="1:3" ht="15" customHeight="1">
      <c r="A20" s="1345"/>
      <c r="B20" s="365" t="s">
        <v>396</v>
      </c>
      <c r="C20" s="1182"/>
    </row>
    <row r="21" spans="1:3" ht="15" customHeight="1">
      <c r="A21" s="1345"/>
      <c r="B21" s="1068">
        <v>100</v>
      </c>
      <c r="C21" s="1182"/>
    </row>
    <row r="22" spans="1:3" ht="15" customHeight="1">
      <c r="A22" s="1345"/>
      <c r="B22" s="1068">
        <v>110</v>
      </c>
      <c r="C22" s="1182"/>
    </row>
    <row r="23" spans="1:3" ht="15" customHeight="1">
      <c r="A23" s="1345"/>
      <c r="B23" s="1068">
        <v>120</v>
      </c>
      <c r="C23" s="1182"/>
    </row>
    <row r="24" spans="1:3" ht="15" customHeight="1">
      <c r="A24" s="1345"/>
      <c r="B24" s="1068">
        <v>130</v>
      </c>
      <c r="C24" s="1182"/>
    </row>
    <row r="25" spans="1:3" ht="15" customHeight="1">
      <c r="A25" s="1345"/>
      <c r="B25" s="1068">
        <v>140</v>
      </c>
      <c r="C25" s="1182"/>
    </row>
    <row r="26" spans="1:3" ht="15" customHeight="1">
      <c r="A26" s="1345"/>
      <c r="B26" s="1068">
        <v>150</v>
      </c>
      <c r="C26" s="1182"/>
    </row>
    <row r="27" spans="1:3" ht="15" customHeight="1">
      <c r="A27" s="1345"/>
      <c r="B27" s="1068">
        <v>160</v>
      </c>
      <c r="C27" s="1182"/>
    </row>
    <row r="28" spans="1:3" ht="15" customHeight="1">
      <c r="A28" s="1345"/>
      <c r="B28" s="1068">
        <v>170</v>
      </c>
      <c r="C28" s="1182"/>
    </row>
    <row r="29" spans="1:3" ht="15" customHeight="1">
      <c r="A29" s="1345"/>
      <c r="B29" s="1068">
        <v>180</v>
      </c>
      <c r="C29" s="1182"/>
    </row>
    <row r="30" spans="1:3" ht="15" customHeight="1">
      <c r="A30" s="1345"/>
      <c r="B30" s="1068">
        <v>190</v>
      </c>
      <c r="C30" s="1182"/>
    </row>
    <row r="31" spans="1:3" ht="15" customHeight="1">
      <c r="A31" s="1345"/>
      <c r="B31" s="1068">
        <v>200</v>
      </c>
      <c r="C31" s="1182"/>
    </row>
    <row r="32" spans="1:3" ht="15" customHeight="1">
      <c r="A32" s="1345"/>
      <c r="B32" s="1068">
        <v>210</v>
      </c>
      <c r="C32" s="1182"/>
    </row>
    <row r="33" spans="1:3" ht="15" customHeight="1">
      <c r="A33" s="1345"/>
      <c r="B33" s="1068">
        <v>220</v>
      </c>
      <c r="C33" s="1182"/>
    </row>
    <row r="34" spans="1:3" ht="15" customHeight="1">
      <c r="A34" s="1345"/>
      <c r="B34" s="1068">
        <v>230</v>
      </c>
      <c r="C34" s="1182"/>
    </row>
    <row r="35" spans="1:3" ht="15" customHeight="1">
      <c r="A35" s="1345"/>
      <c r="B35" s="1068">
        <v>240</v>
      </c>
      <c r="C35" s="1182"/>
    </row>
    <row r="36" spans="1:3" ht="15" customHeight="1">
      <c r="A36" s="1345"/>
      <c r="B36" s="1068">
        <v>250</v>
      </c>
      <c r="C36" s="1182"/>
    </row>
    <row r="37" spans="1:3" ht="15" customHeight="1">
      <c r="A37" s="1345"/>
      <c r="B37" s="1068">
        <v>260</v>
      </c>
      <c r="C37" s="1182"/>
    </row>
    <row r="38" spans="1:3" ht="15" customHeight="1">
      <c r="A38" s="1345"/>
      <c r="B38" s="1068">
        <v>270</v>
      </c>
      <c r="C38" s="1182"/>
    </row>
    <row r="39" spans="1:3" ht="15" customHeight="1">
      <c r="A39" s="1345"/>
      <c r="B39" s="1068">
        <v>280</v>
      </c>
      <c r="C39" s="1182"/>
    </row>
    <row r="40" spans="1:3" ht="15">
      <c r="A40" s="1346"/>
      <c r="B40" s="1068">
        <v>290</v>
      </c>
      <c r="C40" s="1182"/>
    </row>
    <row r="41" spans="1:3" ht="22.5" customHeight="1">
      <c r="A41" s="456" t="s">
        <v>80</v>
      </c>
      <c r="B41" s="1027">
        <v>299</v>
      </c>
      <c r="C41" s="1324">
        <f>SUM(C11:C40)</f>
        <v>0</v>
      </c>
    </row>
    <row r="42" spans="1:3" ht="15">
      <c r="A42" s="1759"/>
      <c r="B42" s="1760"/>
      <c r="C42" s="1696"/>
    </row>
    <row r="43" spans="1:3" ht="15">
      <c r="A43" s="1694"/>
      <c r="B43" s="1695"/>
      <c r="C43" s="1696"/>
    </row>
    <row r="44" spans="1:3" ht="15">
      <c r="A44" s="1694"/>
      <c r="B44" s="1695"/>
      <c r="C44" s="1696"/>
    </row>
    <row r="45" spans="1:3" ht="15">
      <c r="A45" s="1694"/>
      <c r="B45" s="1695"/>
      <c r="C45" s="1696"/>
    </row>
    <row r="46" spans="1:3" ht="15">
      <c r="A46" s="1694"/>
      <c r="B46" s="1695"/>
      <c r="C46" s="1696"/>
    </row>
    <row r="47" spans="1:3" ht="15">
      <c r="A47" s="1741">
        <f>+'2110'!A32:J32+1</f>
        <v>64</v>
      </c>
      <c r="B47" s="1742"/>
      <c r="C47" s="1743"/>
    </row>
    <row r="49" ht="10.5" customHeight="1"/>
    <row r="51" ht="7.5" customHeight="1"/>
  </sheetData>
  <sheetProtection algorithmName="SHA-512" hashValue="8qVU7nRxEakyV22zAUSNmxV9/jFM6DRb9r6qqUDgk+JekAL5gYipa3ft1Frwci4MoxI+LJeVu8SB1aJLmjJ1cg==" saltValue="lfcSHYphQ4QZ31EzY1lesA==" spinCount="100000" sheet="1" objects="1" scenarios="1"/>
  <mergeCells count="12">
    <mergeCell ref="A10:B10"/>
    <mergeCell ref="A8:B9"/>
    <mergeCell ref="C8:C9"/>
    <mergeCell ref="A47:C47"/>
    <mergeCell ref="A42:C43"/>
    <mergeCell ref="A44:C46"/>
    <mergeCell ref="A2:C2"/>
    <mergeCell ref="A3:C3"/>
    <mergeCell ref="A6:C6"/>
    <mergeCell ref="A7:C7"/>
    <mergeCell ref="A4:C4"/>
    <mergeCell ref="A5:C5"/>
  </mergeCells>
  <conditionalFormatting sqref="A4">
    <cfRule type="expression" priority="3" dxfId="132">
      <formula>'\Coopératives\[Formulaire COOP_ 2015_VF_1.1.1.xlsx]Feuil1'!#REF!=0</formula>
    </cfRule>
  </conditionalFormatting>
  <conditionalFormatting sqref="A5">
    <cfRule type="expression" priority="2" dxfId="132">
      <formula>'\Coopératives\[Formulaire COOP_ 2015_VF_1.1.1.xlsx]Feuil1'!#REF!=0</formula>
    </cfRule>
  </conditionalFormatting>
  <conditionalFormatting sqref="A6">
    <cfRule type="expression" priority="1" dxfId="132">
      <formula>'\Coopératives\[Formulaire COOP_ 2015_VF_1.1.1.xlsx]Feuil1'!#REF!=0</formula>
    </cfRule>
  </conditionalFormatting>
  <hyperlinks>
    <hyperlink ref="C41" location="_P100234501" tooltip="Bilan - Ligne 2345 \ Balance Sheet - Line 2345" display="_P100234501"/>
  </hyperlinks>
  <printOptions horizontalCentered="1"/>
  <pageMargins left="0.393700787401575" right="0.393700787401575" top="1.11555118110236" bottom="0.590551181102362" header="0.31496062992126" footer="0.31496062992126"/>
  <pageSetup orientation="portrait" scale="76" r:id="rId2"/>
  <ignoredErrors>
    <ignoredError sqref="B13:B20 A10:C10 B11" numberStoredAsText="1"/>
  </ignoredErrors>
  <drawing r:id="rId1"/>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Feuil76">
    <tabColor theme="9"/>
  </sheetPr>
  <dimension ref="A1:M32"/>
  <sheetViews>
    <sheetView zoomScale="90" zoomScaleNormal="90" workbookViewId="0" topLeftCell="A1">
      <selection pane="topLeft" activeCell="I34" sqref="I34"/>
    </sheetView>
  </sheetViews>
  <sheetFormatPr defaultColWidth="0" defaultRowHeight="15" outlineLevelCol="1"/>
  <cols>
    <col min="1" max="1" width="6.42857142857143" style="915" customWidth="1"/>
    <col min="2" max="2" width="31.8571428571429" style="915" customWidth="1"/>
    <col min="3" max="3" width="11.8571428571429" style="915" customWidth="1"/>
    <col min="4" max="4" width="10.5714285714286" style="915" customWidth="1"/>
    <col min="5" max="5" width="7" style="915" customWidth="1"/>
    <col min="6" max="6" width="14.1428571428571" style="915" customWidth="1"/>
    <col min="7" max="7" width="14.5714285714286" style="915" customWidth="1"/>
    <col min="8" max="8" width="13.5714285714286" style="915" customWidth="1"/>
    <col min="9" max="9" width="31" style="915" customWidth="1"/>
    <col min="10" max="10" width="19.2857142857143" style="915" customWidth="1"/>
    <col min="11" max="11" width="1.42857142857143" style="915" customWidth="1"/>
    <col min="12" max="12" width="21.4285714285714" style="915" hidden="1" customWidth="1" outlineLevel="1"/>
    <col min="13" max="13" width="19.1428571428571" style="915" hidden="1" customWidth="1" outlineLevel="1"/>
    <col min="14" max="14" width="0" style="915" hidden="1" customWidth="1" collapsed="1"/>
    <col min="15" max="16384" width="11.4285714285714" style="915" hidden="1"/>
  </cols>
  <sheetData>
    <row r="1" spans="1:10" ht="24" customHeight="1">
      <c r="A1" s="1795" t="str">
        <f>Identification!A14</f>
        <v>SOCIÉTÉ À CHARTE QUÉBÉCOISE</v>
      </c>
      <c r="B1" s="1796"/>
      <c r="C1" s="1796"/>
      <c r="D1" s="1796"/>
      <c r="E1" s="1796"/>
      <c r="F1" s="1796"/>
      <c r="G1" s="1796"/>
      <c r="H1" s="1796"/>
      <c r="I1" s="937"/>
      <c r="J1" s="218" t="str">
        <f>Identification!A15</f>
        <v>ÉTAT ANNUEL</v>
      </c>
    </row>
    <row r="2" spans="1:10" ht="15">
      <c r="A2" s="2146" t="str">
        <f>IF(Langue=0,"ANNEXE "&amp;'T des M - T of C'!A63,"SCHEDULE "&amp;'T des M - T of C'!A63)</f>
        <v>ANNEXE 2400</v>
      </c>
      <c r="B2" s="2147"/>
      <c r="C2" s="2147"/>
      <c r="D2" s="2147"/>
      <c r="E2" s="2147"/>
      <c r="F2" s="2147"/>
      <c r="G2" s="2147"/>
      <c r="H2" s="2147"/>
      <c r="I2" s="2147"/>
      <c r="J2" s="2148"/>
    </row>
    <row r="3" spans="1:10" ht="22.5" customHeight="1">
      <c r="A3" s="1901">
        <f>'300'!$A$3</f>
        <v>0</v>
      </c>
      <c r="B3" s="1902"/>
      <c r="C3" s="1902"/>
      <c r="D3" s="1902"/>
      <c r="E3" s="1902"/>
      <c r="F3" s="1902"/>
      <c r="G3" s="1902"/>
      <c r="H3" s="1902"/>
      <c r="I3" s="1902"/>
      <c r="J3" s="1903"/>
    </row>
    <row r="4" spans="1:10" ht="22.5" customHeight="1">
      <c r="A4" s="1764" t="str">
        <f>UPPER('T des M - T of C'!B63)</f>
        <v>OBLIGATIONS SUBORDONNÉES</v>
      </c>
      <c r="B4" s="1765"/>
      <c r="C4" s="1765"/>
      <c r="D4" s="1765"/>
      <c r="E4" s="1765"/>
      <c r="F4" s="1765"/>
      <c r="G4" s="1765"/>
      <c r="H4" s="1765"/>
      <c r="I4" s="1765"/>
      <c r="J4" s="1766"/>
    </row>
    <row r="5" spans="1:10" ht="22.5" customHeight="1">
      <c r="A5" s="2188" t="str">
        <f>IF(Langue=0,"au "&amp;Identification!J19,"As at "&amp;Identification!J19)</f>
        <v>au </v>
      </c>
      <c r="B5" s="2189"/>
      <c r="C5" s="2189"/>
      <c r="D5" s="2189"/>
      <c r="E5" s="2189"/>
      <c r="F5" s="2189"/>
      <c r="G5" s="2189"/>
      <c r="H5" s="2189"/>
      <c r="I5" s="2189"/>
      <c r="J5" s="2190"/>
    </row>
    <row r="6" spans="1:13" ht="15">
      <c r="A6" s="2124" t="str">
        <f>IF(Langue=0,L6,M6)</f>
        <v>(000$)</v>
      </c>
      <c r="B6" s="2125"/>
      <c r="C6" s="2125"/>
      <c r="D6" s="2125"/>
      <c r="E6" s="2125"/>
      <c r="F6" s="2125"/>
      <c r="G6" s="2125"/>
      <c r="H6" s="2125"/>
      <c r="I6" s="2125"/>
      <c r="J6" s="2126"/>
      <c r="L6" s="915" t="s">
        <v>325</v>
      </c>
      <c r="M6" s="143" t="s">
        <v>970</v>
      </c>
    </row>
    <row r="7" spans="1:13" ht="11.25" customHeight="1">
      <c r="A7" s="2193"/>
      <c r="B7" s="2194"/>
      <c r="C7" s="2194"/>
      <c r="D7" s="2194"/>
      <c r="E7" s="2194"/>
      <c r="F7" s="2194"/>
      <c r="G7" s="2194"/>
      <c r="H7" s="2194"/>
      <c r="I7" s="2194"/>
      <c r="J7" s="2195"/>
      <c r="M7" s="143"/>
    </row>
    <row r="8" spans="1:13" ht="15" customHeight="1">
      <c r="A8" s="1904" t="str">
        <f>IF(Langue=0,L8,M8)</f>
        <v>NOM DU PRÊTEUR</v>
      </c>
      <c r="B8" s="1906"/>
      <c r="C8" s="2167" t="str">
        <f>IF(Langue=0,L9,M9)</f>
        <v>Année du prêt</v>
      </c>
      <c r="D8" s="2167" t="str">
        <f>IF(Langue=0,L10,M10)</f>
        <v>Taux</v>
      </c>
      <c r="E8" s="2167" t="str">
        <f>IF(Langue=0,L11,M11)</f>
        <v>Terme (mois)</v>
      </c>
      <c r="F8" s="2167" t="str">
        <f>IF(Langue=0,L12,M12)</f>
        <v>Prêt original</v>
      </c>
      <c r="G8" s="2167" t="str">
        <f>IF(Langue=0,L13,M13)</f>
        <v>Solde du prêt</v>
      </c>
      <c r="H8" s="2167" t="str">
        <f>IF(Langue=0,L14,M14)</f>
        <v>Intérêts courus à payer</v>
      </c>
      <c r="I8" s="2843" t="str">
        <f>IF(Langue=0,L15,M15)</f>
        <v>Titres nantis</v>
      </c>
      <c r="J8" s="2843"/>
      <c r="L8" s="936" t="s">
        <v>495</v>
      </c>
      <c r="M8" s="160" t="s">
        <v>1515</v>
      </c>
    </row>
    <row r="9" spans="1:13" ht="30" customHeight="1">
      <c r="A9" s="2178"/>
      <c r="B9" s="2341"/>
      <c r="C9" s="2168"/>
      <c r="D9" s="2168"/>
      <c r="E9" s="2168"/>
      <c r="F9" s="2168"/>
      <c r="G9" s="2168"/>
      <c r="H9" s="2168"/>
      <c r="I9" s="525" t="str">
        <f>IF(Langue=0,L16,M16)</f>
        <v>Description</v>
      </c>
      <c r="J9" s="525" t="str">
        <f>IF(Langue=0,L17,M17)</f>
        <v>Valeur au bilan</v>
      </c>
      <c r="L9" s="914" t="s">
        <v>210</v>
      </c>
      <c r="M9" s="384" t="s">
        <v>1410</v>
      </c>
    </row>
    <row r="10" spans="1:13" ht="15">
      <c r="A10" s="200"/>
      <c r="B10" s="448" t="s">
        <v>377</v>
      </c>
      <c r="C10" s="448" t="s">
        <v>376</v>
      </c>
      <c r="D10" s="522" t="s">
        <v>378</v>
      </c>
      <c r="E10" s="522" t="s">
        <v>379</v>
      </c>
      <c r="F10" s="522" t="s">
        <v>380</v>
      </c>
      <c r="G10" s="522" t="s">
        <v>381</v>
      </c>
      <c r="H10" s="522" t="s">
        <v>382</v>
      </c>
      <c r="I10" s="522" t="s">
        <v>383</v>
      </c>
      <c r="J10" s="522" t="s">
        <v>384</v>
      </c>
      <c r="L10" s="914" t="s">
        <v>173</v>
      </c>
      <c r="M10" s="384" t="s">
        <v>1411</v>
      </c>
    </row>
    <row r="11" spans="1:13" ht="15" customHeight="1">
      <c r="A11" s="457" t="s">
        <v>385</v>
      </c>
      <c r="B11" s="1237"/>
      <c r="C11" s="1241"/>
      <c r="D11" s="1243"/>
      <c r="E11" s="1237"/>
      <c r="F11" s="1194"/>
      <c r="G11" s="1191"/>
      <c r="H11" s="1191"/>
      <c r="I11" s="1237"/>
      <c r="J11" s="1204"/>
      <c r="L11" s="914" t="s">
        <v>2370</v>
      </c>
      <c r="M11" s="384" t="s">
        <v>2371</v>
      </c>
    </row>
    <row r="12" spans="1:13" ht="15" customHeight="1">
      <c r="A12" s="457" t="s">
        <v>194</v>
      </c>
      <c r="B12" s="1237"/>
      <c r="C12" s="1241"/>
      <c r="D12" s="1243"/>
      <c r="E12" s="1237"/>
      <c r="F12" s="1194"/>
      <c r="G12" s="1191"/>
      <c r="H12" s="1191"/>
      <c r="I12" s="1237"/>
      <c r="J12" s="1204"/>
      <c r="L12" s="914" t="s">
        <v>212</v>
      </c>
      <c r="M12" s="384" t="s">
        <v>1412</v>
      </c>
    </row>
    <row r="13" spans="1:13" ht="15" customHeight="1">
      <c r="A13" s="457" t="s">
        <v>195</v>
      </c>
      <c r="B13" s="1237"/>
      <c r="C13" s="1241"/>
      <c r="D13" s="1243"/>
      <c r="E13" s="1237"/>
      <c r="F13" s="1194"/>
      <c r="G13" s="1191"/>
      <c r="H13" s="1191"/>
      <c r="I13" s="1237"/>
      <c r="J13" s="1204"/>
      <c r="L13" s="914" t="s">
        <v>214</v>
      </c>
      <c r="M13" s="384" t="s">
        <v>2308</v>
      </c>
    </row>
    <row r="14" spans="1:13" ht="15" customHeight="1">
      <c r="A14" s="457" t="s">
        <v>200</v>
      </c>
      <c r="B14" s="1237"/>
      <c r="C14" s="1241"/>
      <c r="D14" s="1243"/>
      <c r="E14" s="1237"/>
      <c r="F14" s="1194"/>
      <c r="G14" s="1191"/>
      <c r="H14" s="1191"/>
      <c r="I14" s="1237"/>
      <c r="J14" s="1204"/>
      <c r="L14" s="914" t="s">
        <v>18</v>
      </c>
      <c r="M14" s="384" t="s">
        <v>1522</v>
      </c>
    </row>
    <row r="15" spans="1:13" ht="15" customHeight="1">
      <c r="A15" s="457" t="s">
        <v>347</v>
      </c>
      <c r="B15" s="1237"/>
      <c r="C15" s="1241"/>
      <c r="D15" s="1243"/>
      <c r="E15" s="1237"/>
      <c r="F15" s="1194"/>
      <c r="G15" s="1191"/>
      <c r="H15" s="1191"/>
      <c r="I15" s="1237"/>
      <c r="J15" s="1204"/>
      <c r="L15" s="914" t="s">
        <v>100</v>
      </c>
      <c r="M15" s="384" t="s">
        <v>974</v>
      </c>
    </row>
    <row r="16" spans="1:13" ht="15" customHeight="1">
      <c r="A16" s="457" t="s">
        <v>181</v>
      </c>
      <c r="B16" s="1237"/>
      <c r="C16" s="1241"/>
      <c r="D16" s="1243"/>
      <c r="E16" s="1237"/>
      <c r="F16" s="1194"/>
      <c r="G16" s="1191"/>
      <c r="H16" s="1191"/>
      <c r="I16" s="1237"/>
      <c r="J16" s="1204"/>
      <c r="L16" s="914" t="s">
        <v>79</v>
      </c>
      <c r="M16" s="384" t="s">
        <v>79</v>
      </c>
    </row>
    <row r="17" spans="1:13" ht="15" customHeight="1">
      <c r="A17" s="457" t="s">
        <v>188</v>
      </c>
      <c r="B17" s="1237"/>
      <c r="C17" s="1241"/>
      <c r="D17" s="1243"/>
      <c r="E17" s="1237"/>
      <c r="F17" s="1194"/>
      <c r="G17" s="1191"/>
      <c r="H17" s="1191"/>
      <c r="I17" s="1237"/>
      <c r="J17" s="1204"/>
      <c r="L17" s="1005" t="s">
        <v>201</v>
      </c>
      <c r="M17" s="625" t="s">
        <v>1388</v>
      </c>
    </row>
    <row r="18" spans="1:10" ht="15" customHeight="1">
      <c r="A18" s="457" t="s">
        <v>191</v>
      </c>
      <c r="B18" s="1237"/>
      <c r="C18" s="1241"/>
      <c r="D18" s="1243"/>
      <c r="E18" s="1237"/>
      <c r="F18" s="1194"/>
      <c r="G18" s="1191"/>
      <c r="H18" s="1191"/>
      <c r="I18" s="1237"/>
      <c r="J18" s="1204"/>
    </row>
    <row r="19" spans="1:10" ht="15" customHeight="1">
      <c r="A19" s="457" t="s">
        <v>396</v>
      </c>
      <c r="B19" s="1237"/>
      <c r="C19" s="1241"/>
      <c r="D19" s="1243"/>
      <c r="E19" s="1237"/>
      <c r="F19" s="1194"/>
      <c r="G19" s="1191"/>
      <c r="H19" s="1191"/>
      <c r="I19" s="1237"/>
      <c r="J19" s="1204"/>
    </row>
    <row r="20" spans="1:10" ht="15" customHeight="1">
      <c r="A20" s="457">
        <v>100</v>
      </c>
      <c r="B20" s="1237"/>
      <c r="C20" s="1241"/>
      <c r="D20" s="1243"/>
      <c r="E20" s="1237"/>
      <c r="F20" s="1194"/>
      <c r="G20" s="1191"/>
      <c r="H20" s="1191"/>
      <c r="I20" s="1237"/>
      <c r="J20" s="1204"/>
    </row>
    <row r="21" spans="1:10" ht="15" customHeight="1">
      <c r="A21" s="458">
        <v>110</v>
      </c>
      <c r="B21" s="1237"/>
      <c r="C21" s="1241"/>
      <c r="D21" s="1243"/>
      <c r="E21" s="1237"/>
      <c r="F21" s="1194"/>
      <c r="G21" s="1191"/>
      <c r="H21" s="1191"/>
      <c r="I21" s="1237"/>
      <c r="J21" s="1204"/>
    </row>
    <row r="22" spans="1:10" ht="15" customHeight="1">
      <c r="A22" s="458">
        <v>120</v>
      </c>
      <c r="B22" s="1237"/>
      <c r="C22" s="1241"/>
      <c r="D22" s="1243"/>
      <c r="E22" s="1237"/>
      <c r="F22" s="1194"/>
      <c r="G22" s="1191"/>
      <c r="H22" s="1191"/>
      <c r="I22" s="1237"/>
      <c r="J22" s="1204"/>
    </row>
    <row r="23" spans="1:10" ht="15" customHeight="1">
      <c r="A23" s="458">
        <v>130</v>
      </c>
      <c r="B23" s="1237"/>
      <c r="C23" s="1241"/>
      <c r="D23" s="1243"/>
      <c r="E23" s="1237"/>
      <c r="F23" s="1194"/>
      <c r="G23" s="1191"/>
      <c r="H23" s="1191"/>
      <c r="I23" s="1237"/>
      <c r="J23" s="1204"/>
    </row>
    <row r="24" spans="1:10" ht="15" customHeight="1">
      <c r="A24" s="458">
        <v>140</v>
      </c>
      <c r="B24" s="1237"/>
      <c r="C24" s="1241"/>
      <c r="D24" s="1243"/>
      <c r="E24" s="1237"/>
      <c r="F24" s="1194"/>
      <c r="G24" s="1191"/>
      <c r="H24" s="1191"/>
      <c r="I24" s="1237"/>
      <c r="J24" s="1204"/>
    </row>
    <row r="25" spans="1:10" ht="15" customHeight="1">
      <c r="A25" s="458">
        <v>150</v>
      </c>
      <c r="B25" s="1237"/>
      <c r="C25" s="1241"/>
      <c r="D25" s="1243"/>
      <c r="E25" s="1237"/>
      <c r="F25" s="1194"/>
      <c r="G25" s="1191"/>
      <c r="H25" s="1191"/>
      <c r="I25" s="1237"/>
      <c r="J25" s="1204"/>
    </row>
    <row r="26" spans="1:10" ht="15" customHeight="1">
      <c r="A26" s="458">
        <v>160</v>
      </c>
      <c r="B26" s="1237"/>
      <c r="C26" s="1241"/>
      <c r="D26" s="1243"/>
      <c r="E26" s="1237"/>
      <c r="F26" s="1194"/>
      <c r="G26" s="1191"/>
      <c r="H26" s="1191"/>
      <c r="I26" s="1237"/>
      <c r="J26" s="1204"/>
    </row>
    <row r="27" spans="1:10" ht="15" customHeight="1">
      <c r="A27" s="458">
        <v>170</v>
      </c>
      <c r="B27" s="1237"/>
      <c r="C27" s="1241"/>
      <c r="D27" s="1243"/>
      <c r="E27" s="1237"/>
      <c r="F27" s="1194"/>
      <c r="G27" s="1191"/>
      <c r="H27" s="1191"/>
      <c r="I27" s="1237"/>
      <c r="J27" s="1204"/>
    </row>
    <row r="28" spans="1:10" ht="15" customHeight="1">
      <c r="A28" s="458">
        <v>180</v>
      </c>
      <c r="B28" s="1237"/>
      <c r="C28" s="1241"/>
      <c r="D28" s="1243"/>
      <c r="E28" s="1237"/>
      <c r="F28" s="1194"/>
      <c r="G28" s="1191"/>
      <c r="H28" s="1191"/>
      <c r="I28" s="1237"/>
      <c r="J28" s="1204"/>
    </row>
    <row r="29" spans="1:10" ht="15" customHeight="1">
      <c r="A29" s="458">
        <v>190</v>
      </c>
      <c r="B29" s="1239"/>
      <c r="C29" s="1244"/>
      <c r="D29" s="1246"/>
      <c r="E29" s="1239"/>
      <c r="F29" s="1194"/>
      <c r="G29" s="1191"/>
      <c r="H29" s="1191"/>
      <c r="I29" s="1239"/>
      <c r="J29" s="1204"/>
    </row>
    <row r="30" spans="1:10" ht="22.5" customHeight="1">
      <c r="A30" s="281">
        <v>199</v>
      </c>
      <c r="B30" s="657" t="s">
        <v>80</v>
      </c>
      <c r="C30" s="455"/>
      <c r="D30" s="655"/>
      <c r="E30" s="656"/>
      <c r="F30" s="1344">
        <f>SUM(F11:F29)</f>
        <v>0</v>
      </c>
      <c r="G30" s="1188">
        <f>SUM(G11:G29)</f>
        <v>0</v>
      </c>
      <c r="H30" s="1200">
        <f>SUM(H11:H29)</f>
        <v>0</v>
      </c>
      <c r="I30" s="656"/>
      <c r="J30" s="1088">
        <f>SUM(J11:J29)</f>
        <v>0</v>
      </c>
    </row>
    <row r="31" spans="1:10" ht="15">
      <c r="A31" s="1759"/>
      <c r="B31" s="1760"/>
      <c r="C31" s="1760"/>
      <c r="D31" s="1760"/>
      <c r="E31" s="1760"/>
      <c r="F31" s="1695"/>
      <c r="G31" s="1695"/>
      <c r="H31" s="1695"/>
      <c r="I31" s="1760"/>
      <c r="J31" s="1696"/>
    </row>
    <row r="32" spans="1:10" ht="15">
      <c r="A32" s="2484">
        <f>+'2345'!A47:C47+1</f>
        <v>65</v>
      </c>
      <c r="B32" s="2197"/>
      <c r="C32" s="2197"/>
      <c r="D32" s="2197"/>
      <c r="E32" s="2197"/>
      <c r="F32" s="2197"/>
      <c r="G32" s="2197"/>
      <c r="H32" s="2197"/>
      <c r="I32" s="2197"/>
      <c r="J32" s="2198"/>
    </row>
  </sheetData>
  <sheetProtection algorithmName="SHA-512" hashValue="KFHQmSSl71GMZ3rPkkcP9Xh53MMlvjzC6HYyH9CX+bI3PZf8o5d/AIXmVGL/epif4nLWnWwdjTsFjyk9IkZ/kw==" saltValue="pZIO1c3mU72FP5gsO8KH5A==" spinCount="100000" sheet="1" objects="1" scenarios="1"/>
  <mergeCells count="17">
    <mergeCell ref="H8:H9"/>
    <mergeCell ref="I8:J8"/>
    <mergeCell ref="A31:J31"/>
    <mergeCell ref="A32:J32"/>
    <mergeCell ref="A1:H1"/>
    <mergeCell ref="A6:J6"/>
    <mergeCell ref="A2:J2"/>
    <mergeCell ref="A3:J3"/>
    <mergeCell ref="A4:J4"/>
    <mergeCell ref="A5:J5"/>
    <mergeCell ref="A7:J7"/>
    <mergeCell ref="A8:B9"/>
    <mergeCell ref="C8:C9"/>
    <mergeCell ref="D8:D9"/>
    <mergeCell ref="E8:E9"/>
    <mergeCell ref="F8:F9"/>
    <mergeCell ref="G8:G9"/>
  </mergeCells>
  <conditionalFormatting sqref="A6">
    <cfRule type="expression" priority="6" dxfId="132">
      <formula>'\Coopératives\[Formulaire COOP_ 2015_VF_1.1.1.xlsx]Feuil1'!#REF!=0</formula>
    </cfRule>
  </conditionalFormatting>
  <conditionalFormatting sqref="A4">
    <cfRule type="expression" priority="5" dxfId="132">
      <formula>'\Coopératives\[Formulaire COOP_ 2015_VF_1.1.1.xlsx]Feuil1'!#REF!=0</formula>
    </cfRule>
  </conditionalFormatting>
  <hyperlinks>
    <hyperlink ref="G30" location="_P100240002" tooltip="Bilan - Ligne 2400 \ Balance Sheet - Line 2400" display="_P100240002"/>
    <hyperlink ref="H30" location="_P100240002" tooltip="Bilan - ligne 2400 \ Balance Sheet - Line 2400" display="_P100240002"/>
  </hyperlinks>
  <printOptions horizontalCentered="1"/>
  <pageMargins left="0.973700787401575" right="0.393700787401575" top="0.590551181102362" bottom="0.590551181102362" header="0.31496062992126" footer="0.31496062992126"/>
  <pageSetup orientation="landscape" scale="76" r:id="rId2"/>
  <colBreaks count="1" manualBreakCount="1">
    <brk id="10" max="1048575" man="1"/>
  </colBreaks>
  <drawing r:id="rId1"/>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Feuil49">
    <tabColor theme="9"/>
    <pageSetUpPr fitToPage="1"/>
  </sheetPr>
  <dimension ref="A1:O61"/>
  <sheetViews>
    <sheetView zoomScale="90" zoomScaleNormal="90" workbookViewId="0" topLeftCell="A1">
      <selection pane="topLeft" activeCell="A7" sqref="A7:E7"/>
    </sheetView>
  </sheetViews>
  <sheetFormatPr defaultColWidth="0" defaultRowHeight="15" outlineLevelCol="1"/>
  <cols>
    <col min="1" max="1" width="6" style="950" customWidth="1"/>
    <col min="2" max="2" width="44.8571428571429" style="915" customWidth="1"/>
    <col min="3" max="4" width="16" style="915" customWidth="1"/>
    <col min="5" max="5" width="19.1428571428571" style="915" customWidth="1"/>
    <col min="6" max="6" width="1.42857142857143" style="915" customWidth="1"/>
    <col min="7" max="7" width="35.1428571428571" style="915" hidden="1" customWidth="1" outlineLevel="1"/>
    <col min="8" max="8" width="37.5714285714286" style="915" hidden="1" customWidth="1" outlineLevel="1"/>
    <col min="9" max="9" width="11.4285714285714" style="915" hidden="1" customWidth="1" collapsed="1"/>
    <col min="10" max="10" width="11.4285714285714" style="915" hidden="1" customWidth="1"/>
    <col min="11" max="15" width="0" style="915" hidden="1" customWidth="1"/>
    <col min="16" max="16384" width="11.4285714285714" style="915" hidden="1"/>
  </cols>
  <sheetData>
    <row r="1" spans="1:5" ht="24" customHeight="1">
      <c r="A1" s="1795" t="str">
        <f>Identification!A14</f>
        <v>SOCIÉTÉ À CHARTE QUÉBÉCOISE</v>
      </c>
      <c r="B1" s="1796"/>
      <c r="C1" s="1796"/>
      <c r="D1" s="937"/>
      <c r="E1" s="218" t="str">
        <f>Identification!A15</f>
        <v>ÉTAT ANNUEL</v>
      </c>
    </row>
    <row r="2" spans="1:5" ht="15">
      <c r="A2" s="2146" t="str">
        <f>IF(Langue=0,"ANNEXE "&amp;'T des M - T of C'!A64,"SCHEDULE "&amp;'T des M - T of C'!A64)</f>
        <v>ANNEXE 2680</v>
      </c>
      <c r="B2" s="2147"/>
      <c r="C2" s="2147"/>
      <c r="D2" s="2147"/>
      <c r="E2" s="2148"/>
    </row>
    <row r="3" spans="1:5" ht="22.5" customHeight="1">
      <c r="A3" s="1901">
        <f>'300'!$A$3</f>
        <v>0</v>
      </c>
      <c r="B3" s="1902"/>
      <c r="C3" s="1902"/>
      <c r="D3" s="1902"/>
      <c r="E3" s="1903"/>
    </row>
    <row r="4" spans="1:5" ht="22.5" customHeight="1">
      <c r="A4" s="1764" t="str">
        <f>UPPER('T des M - T of C'!B64)</f>
        <v>CAPITAL-ACTIONS</v>
      </c>
      <c r="B4" s="1765"/>
      <c r="C4" s="1765"/>
      <c r="D4" s="1765"/>
      <c r="E4" s="1766"/>
    </row>
    <row r="5" spans="1:5" ht="22.5" customHeight="1">
      <c r="A5" s="2188" t="str">
        <f>IF(Langue=0,"au "&amp;Identification!J19,"As at "&amp;Identification!J19)</f>
        <v>au </v>
      </c>
      <c r="B5" s="2189"/>
      <c r="C5" s="2189"/>
      <c r="D5" s="2189"/>
      <c r="E5" s="2190"/>
    </row>
    <row r="6" spans="1:8" ht="15">
      <c r="A6" s="2124" t="str">
        <f>IF(Langue=0,G6,H6)</f>
        <v>(000$)</v>
      </c>
      <c r="B6" s="2125"/>
      <c r="C6" s="2125"/>
      <c r="D6" s="2125"/>
      <c r="E6" s="2126"/>
      <c r="G6" s="915" t="s">
        <v>325</v>
      </c>
      <c r="H6" s="143" t="s">
        <v>970</v>
      </c>
    </row>
    <row r="7" spans="1:8" ht="11.25" customHeight="1">
      <c r="A7" s="2212"/>
      <c r="B7" s="1818"/>
      <c r="C7" s="1818"/>
      <c r="D7" s="1818"/>
      <c r="E7" s="1819"/>
      <c r="H7" s="143"/>
    </row>
    <row r="8" spans="1:15" s="925" customFormat="1" ht="22.5" customHeight="1">
      <c r="A8" s="2844" t="str">
        <f>IF(Langue=0,G8,H8)</f>
        <v>Autorisé</v>
      </c>
      <c r="B8" s="2845"/>
      <c r="C8" s="2845"/>
      <c r="D8" s="2845"/>
      <c r="E8" s="2846"/>
      <c r="G8" s="936" t="s">
        <v>707</v>
      </c>
      <c r="H8" s="160" t="s">
        <v>1516</v>
      </c>
      <c r="I8" s="915"/>
      <c r="J8" s="915"/>
      <c r="L8" s="915"/>
      <c r="M8" s="915"/>
      <c r="N8" s="915"/>
      <c r="O8" s="915"/>
    </row>
    <row r="9" spans="1:8" ht="15" customHeight="1">
      <c r="A9" s="1904" t="s">
        <v>397</v>
      </c>
      <c r="B9" s="1906"/>
      <c r="C9" s="2343" t="str">
        <f>IF(Langue=0,G10,H10)</f>
        <v>Nombre d'actions</v>
      </c>
      <c r="D9" s="2343" t="str">
        <f>IF(Langue=0,G11,H11)</f>
        <v>Valeur nominale
($)</v>
      </c>
      <c r="E9" s="2343" t="s">
        <v>53</v>
      </c>
      <c r="G9" s="914" t="s">
        <v>397</v>
      </c>
      <c r="H9" s="384" t="s">
        <v>397</v>
      </c>
    </row>
    <row r="10" spans="1:8" ht="37.5" customHeight="1">
      <c r="A10" s="2178"/>
      <c r="B10" s="2341"/>
      <c r="C10" s="2507"/>
      <c r="D10" s="2507"/>
      <c r="E10" s="2507"/>
      <c r="G10" s="914" t="s">
        <v>156</v>
      </c>
      <c r="H10" s="384" t="s">
        <v>1745</v>
      </c>
    </row>
    <row r="11" spans="1:8" ht="15">
      <c r="A11" s="200"/>
      <c r="B11" s="448" t="s">
        <v>377</v>
      </c>
      <c r="C11" s="522" t="s">
        <v>376</v>
      </c>
      <c r="D11" s="522" t="s">
        <v>378</v>
      </c>
      <c r="E11" s="522" t="s">
        <v>379</v>
      </c>
      <c r="G11" s="914" t="s">
        <v>485</v>
      </c>
      <c r="H11" s="384" t="s">
        <v>1523</v>
      </c>
    </row>
    <row r="12" spans="1:8" ht="15">
      <c r="A12" s="445" t="s">
        <v>385</v>
      </c>
      <c r="B12" s="1237"/>
      <c r="C12" s="1115"/>
      <c r="D12" s="1191"/>
      <c r="E12" s="1102"/>
      <c r="G12" s="1005"/>
      <c r="H12" s="625"/>
    </row>
    <row r="13" spans="1:8" ht="15">
      <c r="A13" s="445" t="s">
        <v>194</v>
      </c>
      <c r="B13" s="1237"/>
      <c r="C13" s="1115"/>
      <c r="D13" s="1191"/>
      <c r="E13" s="1102"/>
      <c r="H13" s="143"/>
    </row>
    <row r="14" spans="1:8" ht="15">
      <c r="A14" s="445" t="s">
        <v>195</v>
      </c>
      <c r="B14" s="1237"/>
      <c r="C14" s="1115"/>
      <c r="D14" s="1191"/>
      <c r="E14" s="1102"/>
      <c r="H14" s="143"/>
    </row>
    <row r="15" spans="1:8" ht="15">
      <c r="A15" s="445" t="s">
        <v>200</v>
      </c>
      <c r="B15" s="1237"/>
      <c r="C15" s="1115"/>
      <c r="D15" s="1191"/>
      <c r="E15" s="1102"/>
      <c r="H15" s="143"/>
    </row>
    <row r="16" spans="1:8" ht="15">
      <c r="A16" s="445" t="s">
        <v>347</v>
      </c>
      <c r="B16" s="1237"/>
      <c r="C16" s="1115"/>
      <c r="D16" s="1191"/>
      <c r="E16" s="1102"/>
      <c r="H16" s="143"/>
    </row>
    <row r="17" spans="1:8" ht="15">
      <c r="A17" s="445" t="s">
        <v>181</v>
      </c>
      <c r="B17" s="1237"/>
      <c r="C17" s="1115"/>
      <c r="D17" s="1191"/>
      <c r="E17" s="1102"/>
      <c r="H17" s="143"/>
    </row>
    <row r="18" spans="1:8" ht="15">
      <c r="A18" s="445" t="s">
        <v>188</v>
      </c>
      <c r="B18" s="1237"/>
      <c r="C18" s="1115"/>
      <c r="D18" s="1191"/>
      <c r="E18" s="1102"/>
      <c r="H18" s="143"/>
    </row>
    <row r="19" spans="1:8" ht="15">
      <c r="A19" s="445" t="s">
        <v>191</v>
      </c>
      <c r="B19" s="1237"/>
      <c r="C19" s="1115"/>
      <c r="D19" s="1191"/>
      <c r="E19" s="1102"/>
      <c r="H19" s="143"/>
    </row>
    <row r="20" spans="1:8" ht="15">
      <c r="A20" s="445" t="s">
        <v>396</v>
      </c>
      <c r="B20" s="1237"/>
      <c r="C20" s="1115"/>
      <c r="D20" s="1191"/>
      <c r="E20" s="1102"/>
      <c r="H20" s="143"/>
    </row>
    <row r="21" spans="1:8" ht="15">
      <c r="A21" s="1002">
        <v>100</v>
      </c>
      <c r="B21" s="1237"/>
      <c r="C21" s="1115"/>
      <c r="D21" s="1191"/>
      <c r="E21" s="1102"/>
      <c r="H21" s="143"/>
    </row>
    <row r="22" spans="1:8" ht="15">
      <c r="A22" s="1002">
        <v>110</v>
      </c>
      <c r="B22" s="1237"/>
      <c r="C22" s="1115"/>
      <c r="D22" s="1191"/>
      <c r="E22" s="1102"/>
      <c r="H22" s="143"/>
    </row>
    <row r="23" spans="1:8" ht="15">
      <c r="A23" s="1002">
        <v>120</v>
      </c>
      <c r="B23" s="1237"/>
      <c r="C23" s="1115"/>
      <c r="D23" s="1191"/>
      <c r="E23" s="1102"/>
      <c r="H23" s="143"/>
    </row>
    <row r="24" spans="1:8" ht="15">
      <c r="A24" s="1002">
        <v>130</v>
      </c>
      <c r="B24" s="1237"/>
      <c r="C24" s="1115"/>
      <c r="D24" s="1191"/>
      <c r="E24" s="1102"/>
      <c r="H24" s="143"/>
    </row>
    <row r="25" spans="1:8" ht="15">
      <c r="A25" s="1002">
        <v>140</v>
      </c>
      <c r="B25" s="1237"/>
      <c r="C25" s="1115"/>
      <c r="D25" s="1191"/>
      <c r="E25" s="1102"/>
      <c r="H25" s="143"/>
    </row>
    <row r="26" spans="1:8" ht="15">
      <c r="A26" s="1002">
        <v>150</v>
      </c>
      <c r="B26" s="1237"/>
      <c r="C26" s="1115"/>
      <c r="D26" s="1191"/>
      <c r="E26" s="1102"/>
      <c r="H26" s="143"/>
    </row>
    <row r="27" spans="1:8" ht="15">
      <c r="A27" s="1002">
        <v>160</v>
      </c>
      <c r="B27" s="1237"/>
      <c r="C27" s="1115"/>
      <c r="D27" s="1191"/>
      <c r="E27" s="1102"/>
      <c r="H27" s="143"/>
    </row>
    <row r="28" spans="1:8" ht="15">
      <c r="A28" s="1002">
        <v>170</v>
      </c>
      <c r="B28" s="1237"/>
      <c r="C28" s="1115"/>
      <c r="D28" s="1191"/>
      <c r="E28" s="1102"/>
      <c r="H28" s="143"/>
    </row>
    <row r="29" spans="1:8" ht="15">
      <c r="A29" s="1002">
        <v>180</v>
      </c>
      <c r="B29" s="1239"/>
      <c r="C29" s="1347"/>
      <c r="D29" s="1197"/>
      <c r="E29" s="1103"/>
      <c r="H29" s="143"/>
    </row>
    <row r="30" spans="1:15" s="925" customFormat="1" ht="22.5" customHeight="1">
      <c r="A30" s="2847" t="str">
        <f>IF(Langue=0,G30,H30)</f>
        <v>Émis et versé</v>
      </c>
      <c r="B30" s="2423"/>
      <c r="C30" s="2423"/>
      <c r="D30" s="2423"/>
      <c r="E30" s="2424"/>
      <c r="G30" s="915" t="s">
        <v>708</v>
      </c>
      <c r="H30" s="143" t="s">
        <v>1517</v>
      </c>
      <c r="I30" s="915"/>
      <c r="J30" s="915"/>
      <c r="L30" s="915"/>
      <c r="M30" s="915"/>
      <c r="N30" s="915"/>
      <c r="O30" s="915"/>
    </row>
    <row r="31" spans="1:8" ht="15">
      <c r="A31" s="1002">
        <v>190</v>
      </c>
      <c r="B31" s="1237"/>
      <c r="C31" s="1115"/>
      <c r="D31" s="1211"/>
      <c r="E31" s="1102"/>
      <c r="H31" s="143"/>
    </row>
    <row r="32" spans="1:8" ht="15">
      <c r="A32" s="1002">
        <v>200</v>
      </c>
      <c r="B32" s="1237"/>
      <c r="C32" s="1115"/>
      <c r="D32" s="1211"/>
      <c r="E32" s="1102"/>
      <c r="H32" s="143"/>
    </row>
    <row r="33" spans="1:8" ht="15">
      <c r="A33" s="1002">
        <v>210</v>
      </c>
      <c r="B33" s="1237"/>
      <c r="C33" s="1115"/>
      <c r="D33" s="1211"/>
      <c r="E33" s="1102"/>
      <c r="H33" s="143"/>
    </row>
    <row r="34" spans="1:8" ht="15">
      <c r="A34" s="1002">
        <v>220</v>
      </c>
      <c r="B34" s="1237"/>
      <c r="C34" s="1115"/>
      <c r="D34" s="1211"/>
      <c r="E34" s="1102"/>
      <c r="H34" s="143"/>
    </row>
    <row r="35" spans="1:8" ht="15">
      <c r="A35" s="1002">
        <v>230</v>
      </c>
      <c r="B35" s="1237"/>
      <c r="C35" s="1115"/>
      <c r="D35" s="1211"/>
      <c r="E35" s="1102"/>
      <c r="H35" s="143"/>
    </row>
    <row r="36" spans="1:8" ht="15">
      <c r="A36" s="1002">
        <v>240</v>
      </c>
      <c r="B36" s="1237"/>
      <c r="C36" s="1115"/>
      <c r="D36" s="1211"/>
      <c r="E36" s="1102"/>
      <c r="H36" s="143"/>
    </row>
    <row r="37" spans="1:8" ht="15">
      <c r="A37" s="1002">
        <v>250</v>
      </c>
      <c r="B37" s="1237"/>
      <c r="C37" s="1115"/>
      <c r="D37" s="1211"/>
      <c r="E37" s="1102"/>
      <c r="H37" s="143"/>
    </row>
    <row r="38" spans="1:8" ht="15">
      <c r="A38" s="1002">
        <v>260</v>
      </c>
      <c r="B38" s="1237"/>
      <c r="C38" s="1115"/>
      <c r="D38" s="1211"/>
      <c r="E38" s="1102"/>
      <c r="H38" s="143"/>
    </row>
    <row r="39" spans="1:8" ht="15">
      <c r="A39" s="1002">
        <v>270</v>
      </c>
      <c r="B39" s="1237"/>
      <c r="C39" s="1115"/>
      <c r="D39" s="1211"/>
      <c r="E39" s="1102"/>
      <c r="H39" s="143"/>
    </row>
    <row r="40" spans="1:8" ht="15">
      <c r="A40" s="1002">
        <v>280</v>
      </c>
      <c r="B40" s="1237"/>
      <c r="C40" s="1115"/>
      <c r="D40" s="1211"/>
      <c r="E40" s="1102"/>
      <c r="H40" s="143"/>
    </row>
    <row r="41" spans="1:8" ht="15">
      <c r="A41" s="1002">
        <v>290</v>
      </c>
      <c r="B41" s="1237"/>
      <c r="C41" s="1115"/>
      <c r="D41" s="1211"/>
      <c r="E41" s="1102"/>
      <c r="H41" s="143"/>
    </row>
    <row r="42" spans="1:8" ht="15">
      <c r="A42" s="1002">
        <v>300</v>
      </c>
      <c r="B42" s="1237"/>
      <c r="C42" s="1115"/>
      <c r="D42" s="1211"/>
      <c r="E42" s="1102"/>
      <c r="H42" s="143"/>
    </row>
    <row r="43" spans="1:8" ht="15">
      <c r="A43" s="1002">
        <v>310</v>
      </c>
      <c r="B43" s="1237"/>
      <c r="C43" s="1115"/>
      <c r="D43" s="1211"/>
      <c r="E43" s="1102"/>
      <c r="H43" s="143"/>
    </row>
    <row r="44" spans="1:8" ht="15">
      <c r="A44" s="1002">
        <v>320</v>
      </c>
      <c r="B44" s="1237"/>
      <c r="C44" s="1115"/>
      <c r="D44" s="1211"/>
      <c r="E44" s="1102"/>
      <c r="H44" s="143"/>
    </row>
    <row r="45" spans="1:8" ht="15">
      <c r="A45" s="1002">
        <v>330</v>
      </c>
      <c r="B45" s="1239"/>
      <c r="C45" s="1347"/>
      <c r="D45" s="1211"/>
      <c r="E45" s="1102"/>
      <c r="H45" s="143"/>
    </row>
    <row r="46" spans="1:8" ht="23.25" customHeight="1">
      <c r="A46" s="85">
        <v>399</v>
      </c>
      <c r="B46" s="2848" t="s">
        <v>53</v>
      </c>
      <c r="C46" s="2848"/>
      <c r="D46" s="1348">
        <f>SUM(D31:D45)</f>
        <v>0</v>
      </c>
      <c r="E46" s="1349">
        <f>SUM(E31:E45)</f>
        <v>0</v>
      </c>
      <c r="H46" s="143"/>
    </row>
    <row r="47" spans="1:15" s="925" customFormat="1" ht="22.5" customHeight="1">
      <c r="A47" s="2844" t="str">
        <f>IF(Langue=0,G47,H47)</f>
        <v>Émis et non versé / capital appelé</v>
      </c>
      <c r="B47" s="2423"/>
      <c r="C47" s="2423"/>
      <c r="D47" s="2423"/>
      <c r="E47" s="2424"/>
      <c r="G47" s="915" t="s">
        <v>709</v>
      </c>
      <c r="H47" s="143" t="s">
        <v>1518</v>
      </c>
      <c r="I47" s="915"/>
      <c r="J47" s="915"/>
      <c r="L47" s="915"/>
      <c r="M47" s="915"/>
      <c r="N47" s="915"/>
      <c r="O47" s="915"/>
    </row>
    <row r="48" spans="1:8" ht="15">
      <c r="A48" s="459">
        <v>400</v>
      </c>
      <c r="B48" s="1237"/>
      <c r="C48" s="1115"/>
      <c r="D48" s="1211"/>
      <c r="E48" s="1092"/>
      <c r="H48" s="143"/>
    </row>
    <row r="49" spans="1:8" ht="15">
      <c r="A49" s="459">
        <v>410</v>
      </c>
      <c r="B49" s="1237"/>
      <c r="C49" s="1115"/>
      <c r="D49" s="1211"/>
      <c r="E49" s="1092"/>
      <c r="H49" s="143"/>
    </row>
    <row r="50" spans="1:8" ht="15">
      <c r="A50" s="459">
        <v>420</v>
      </c>
      <c r="B50" s="1239"/>
      <c r="C50" s="1347"/>
      <c r="D50" s="1211"/>
      <c r="E50" s="1092"/>
      <c r="H50" s="143"/>
    </row>
    <row r="51" spans="1:8" ht="22.5" customHeight="1">
      <c r="A51" s="85">
        <v>499</v>
      </c>
      <c r="B51" s="2848" t="s">
        <v>53</v>
      </c>
      <c r="C51" s="2848"/>
      <c r="D51" s="1348">
        <f>SUM(D48:D50)</f>
        <v>0</v>
      </c>
      <c r="E51" s="1350">
        <f>SUM(E48:E50)</f>
        <v>0</v>
      </c>
      <c r="H51" s="143"/>
    </row>
    <row r="52" spans="1:15" s="925" customFormat="1" ht="22.5" customHeight="1">
      <c r="A52" s="2844" t="str">
        <f>IF(Langue=0,G52,H52)</f>
        <v>Émis et non versé / capital non appelé</v>
      </c>
      <c r="B52" s="2423"/>
      <c r="C52" s="2423"/>
      <c r="D52" s="2423"/>
      <c r="E52" s="2424"/>
      <c r="G52" s="915" t="s">
        <v>710</v>
      </c>
      <c r="H52" s="143" t="s">
        <v>2309</v>
      </c>
      <c r="I52" s="915"/>
      <c r="J52" s="915"/>
      <c r="L52" s="915"/>
      <c r="M52" s="915"/>
      <c r="N52" s="915"/>
      <c r="O52" s="915"/>
    </row>
    <row r="53" spans="1:8" ht="15">
      <c r="A53" s="459">
        <v>500</v>
      </c>
      <c r="B53" s="1237"/>
      <c r="C53" s="1115"/>
      <c r="D53" s="1211"/>
      <c r="E53" s="1092"/>
      <c r="H53" s="143"/>
    </row>
    <row r="54" spans="1:8" ht="15">
      <c r="A54" s="459">
        <v>510</v>
      </c>
      <c r="B54" s="1237"/>
      <c r="C54" s="1115"/>
      <c r="D54" s="1211"/>
      <c r="E54" s="1092"/>
      <c r="H54" s="143"/>
    </row>
    <row r="55" spans="1:8" ht="15">
      <c r="A55" s="459">
        <v>520</v>
      </c>
      <c r="B55" s="1239"/>
      <c r="C55" s="1347"/>
      <c r="D55" s="1351"/>
      <c r="E55" s="1093"/>
      <c r="G55" s="1709" t="s">
        <v>2213</v>
      </c>
      <c r="H55" s="2136" t="s">
        <v>2214</v>
      </c>
    </row>
    <row r="56" spans="1:8" ht="11.25" customHeight="1">
      <c r="A56" s="1913"/>
      <c r="B56" s="1914"/>
      <c r="C56" s="1914"/>
      <c r="D56" s="1914"/>
      <c r="E56" s="1915"/>
      <c r="G56" s="1709"/>
      <c r="H56" s="2136"/>
    </row>
    <row r="57" spans="1:8" ht="30" customHeight="1">
      <c r="A57" s="246">
        <v>530</v>
      </c>
      <c r="B57" s="2852" t="str">
        <f>IF(Langue=0,G55,H55)</f>
        <v>Y a-t-il eu des modifications au capital-actions autorisé durant l'exercice ? Oui / Non</v>
      </c>
      <c r="C57" s="2853"/>
      <c r="D57" s="1255"/>
      <c r="E57" s="368"/>
      <c r="G57" s="1709"/>
      <c r="H57" s="2136"/>
    </row>
    <row r="58" spans="1:8" ht="15">
      <c r="A58" s="246"/>
      <c r="B58" s="2176" t="str">
        <f>IF(Langue=0,G58,H58)</f>
        <v>Si oui, fournir les détails, ci-dessous :</v>
      </c>
      <c r="C58" s="2175"/>
      <c r="D58" s="2854"/>
      <c r="E58" s="2855"/>
      <c r="G58" s="915" t="s">
        <v>706</v>
      </c>
      <c r="H58" s="143" t="s">
        <v>1519</v>
      </c>
    </row>
    <row r="59" spans="1:8" ht="49.5" customHeight="1">
      <c r="A59" s="460">
        <v>540</v>
      </c>
      <c r="B59" s="1352"/>
      <c r="C59" s="215"/>
      <c r="D59" s="215"/>
      <c r="E59" s="216"/>
      <c r="H59" s="143"/>
    </row>
    <row r="60" spans="1:8" ht="15">
      <c r="A60" s="2849"/>
      <c r="B60" s="1818"/>
      <c r="C60" s="2850"/>
      <c r="D60" s="2850"/>
      <c r="E60" s="2851"/>
      <c r="H60" s="143"/>
    </row>
    <row r="61" spans="1:8" ht="15">
      <c r="A61" s="1839">
        <f>+'2400'!A32:J32+1</f>
        <v>66</v>
      </c>
      <c r="B61" s="1840"/>
      <c r="C61" s="1840"/>
      <c r="D61" s="1840"/>
      <c r="E61" s="1841"/>
      <c r="H61" s="143"/>
    </row>
  </sheetData>
  <sheetProtection algorithmName="SHA-512" hashValue="Ib+u0RFES1NGh5yd88ohruT6Xir4n6NPzspFosYgWKV8347BkdMUSr9jZfA77k5I5b6QKS2Y+Lj7et8xUhoKZQ==" saltValue="QlCec7BLzKDXHCQ2Os6lMg==" spinCount="100000" sheet="1" objects="1" scenarios="1"/>
  <mergeCells count="24">
    <mergeCell ref="G55:G57"/>
    <mergeCell ref="H55:H57"/>
    <mergeCell ref="A60:E60"/>
    <mergeCell ref="A61:E61"/>
    <mergeCell ref="A56:E56"/>
    <mergeCell ref="B57:C57"/>
    <mergeCell ref="B58:E58"/>
    <mergeCell ref="A8:E8"/>
    <mergeCell ref="A30:E30"/>
    <mergeCell ref="A47:E47"/>
    <mergeCell ref="A52:E52"/>
    <mergeCell ref="A9:B10"/>
    <mergeCell ref="C9:C10"/>
    <mergeCell ref="D9:D10"/>
    <mergeCell ref="E9:E10"/>
    <mergeCell ref="B46:C46"/>
    <mergeCell ref="B51:C51"/>
    <mergeCell ref="A1:C1"/>
    <mergeCell ref="A2:E2"/>
    <mergeCell ref="A3:E3"/>
    <mergeCell ref="A6:E6"/>
    <mergeCell ref="A7:E7"/>
    <mergeCell ref="A4:E4"/>
    <mergeCell ref="A5:E5"/>
  </mergeCells>
  <conditionalFormatting sqref="A4">
    <cfRule type="expression" priority="2" dxfId="132">
      <formula>'\Coopératives\[Formulaire COOP_ 2015_VF_1.1.1.xlsx]Feuil1'!#REF!=0</formula>
    </cfRule>
  </conditionalFormatting>
  <conditionalFormatting sqref="A6">
    <cfRule type="expression" priority="1" dxfId="132">
      <formula>'\Coopératives\[Formulaire COOP_ 2015_VF_1.1.1.xlsx]Feuil1'!#REF!=0</formula>
    </cfRule>
  </conditionalFormatting>
  <printOptions horizontalCentered="1"/>
  <pageMargins left="0.393700787401575" right="0.393700787401575" top="0.590551181102362" bottom="0.590551181102362" header="0.31496062992126" footer="0.31496062992126"/>
  <pageSetup orientation="portrait" scale="69" r:id="rId2"/>
  <ignoredErrors>
    <ignoredError sqref="A12:A20 C11:E11" numberStoredAsText="1"/>
  </ignoredErrors>
  <drawing r:id="rId1"/>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Feuil50">
    <tabColor theme="9" tint="0.399980008602142"/>
  </sheetPr>
  <dimension ref="A1:J46"/>
  <sheetViews>
    <sheetView zoomScale="90" zoomScaleNormal="90" workbookViewId="0" topLeftCell="A1">
      <selection pane="topLeft" activeCell="E16" sqref="E16"/>
    </sheetView>
  </sheetViews>
  <sheetFormatPr defaultColWidth="0" defaultRowHeight="15" outlineLevelCol="2"/>
  <cols>
    <col min="1" max="1" width="6" style="950" customWidth="1"/>
    <col min="2" max="2" width="57.1428571428571" style="915" customWidth="1"/>
    <col min="3" max="3" width="15.8571428571429" style="915" customWidth="1"/>
    <col min="4" max="4" width="12.1428571428571" style="915" customWidth="1"/>
    <col min="5" max="5" width="19.2857142857143" style="915" customWidth="1"/>
    <col min="6" max="6" width="1.42857142857143" style="915" customWidth="1"/>
    <col min="7" max="7" width="45.8571428571429" style="915" hidden="1" customWidth="1" outlineLevel="2"/>
    <col min="8" max="8" width="49.1428571428571" style="915" hidden="1" customWidth="1" outlineLevel="2"/>
    <col min="9" max="9" width="0" style="915" hidden="1" customWidth="1" collapsed="1"/>
    <col min="10" max="16384" width="11.4285714285714" style="915" hidden="1"/>
  </cols>
  <sheetData>
    <row r="1" spans="1:5" ht="24" customHeight="1">
      <c r="A1" s="1795" t="str">
        <f>Identification!A14</f>
        <v>SOCIÉTÉ À CHARTE QUÉBÉCOISE</v>
      </c>
      <c r="B1" s="1796"/>
      <c r="C1" s="1796"/>
      <c r="D1" s="937"/>
      <c r="E1" s="218" t="str">
        <f>Identification!A15</f>
        <v>ÉTAT ANNUEL</v>
      </c>
    </row>
    <row r="2" spans="1:5" ht="15">
      <c r="A2" s="2146" t="str">
        <f>IF(Langue=0,"ANNEXE "&amp;'T des M - T of C'!A65,"SCHEDULE "&amp;'T des M - T of C'!A65)</f>
        <v>ANNEXE 2680.1</v>
      </c>
      <c r="B2" s="2147"/>
      <c r="C2" s="2147"/>
      <c r="D2" s="2147"/>
      <c r="E2" s="2148"/>
    </row>
    <row r="3" spans="1:10" ht="22.5" customHeight="1">
      <c r="A3" s="1901">
        <f>'300'!$A$3</f>
        <v>0</v>
      </c>
      <c r="B3" s="1902"/>
      <c r="C3" s="1902"/>
      <c r="D3" s="1902"/>
      <c r="E3" s="1903"/>
      <c r="F3" s="697"/>
      <c r="G3" s="697"/>
      <c r="H3" s="697"/>
      <c r="I3" s="697"/>
      <c r="J3" s="697"/>
    </row>
    <row r="4" spans="1:5" ht="22.5" customHeight="1">
      <c r="A4" s="1764" t="str">
        <f>UPPER('T des M - T of C'!B65)</f>
        <v>ACTIONNAIRES RÉSIDENTS</v>
      </c>
      <c r="B4" s="1765"/>
      <c r="C4" s="1765"/>
      <c r="D4" s="1765"/>
      <c r="E4" s="1766"/>
    </row>
    <row r="5" spans="1:5" ht="22.5" customHeight="1">
      <c r="A5" s="2188" t="str">
        <f>IF(Langue=0,"au "&amp;Identification!J19,"As at "&amp;Identification!J19)</f>
        <v>au </v>
      </c>
      <c r="B5" s="2189"/>
      <c r="C5" s="2189"/>
      <c r="D5" s="2189"/>
      <c r="E5" s="2190"/>
    </row>
    <row r="6" spans="1:8" ht="15">
      <c r="A6" s="2124" t="str">
        <f>IF(Langue=0,G6,H6)</f>
        <v>(000$)</v>
      </c>
      <c r="B6" s="2125"/>
      <c r="C6" s="2125"/>
      <c r="D6" s="2125"/>
      <c r="E6" s="2126"/>
      <c r="G6" s="915" t="s">
        <v>325</v>
      </c>
      <c r="H6" s="143" t="s">
        <v>970</v>
      </c>
    </row>
    <row r="7" spans="1:8" ht="11.25" customHeight="1">
      <c r="A7" s="2862"/>
      <c r="B7" s="2863"/>
      <c r="C7" s="2863"/>
      <c r="D7" s="2863"/>
      <c r="E7" s="2864"/>
      <c r="H7" s="143"/>
    </row>
    <row r="8" spans="1:8" ht="30" customHeight="1">
      <c r="A8" s="2857" t="str">
        <f>IF(Langue=0,G8,H8)</f>
        <v>Résidents - Actions ordinaires  
Actionnaires détenant 10 % ou plus des actions de la société (nom et adresse)</v>
      </c>
      <c r="B8" s="2858"/>
      <c r="C8" s="2858"/>
      <c r="D8" s="2858"/>
      <c r="E8" s="2859"/>
      <c r="G8" s="683" t="s">
        <v>711</v>
      </c>
      <c r="H8" s="1059" t="s">
        <v>2219</v>
      </c>
    </row>
    <row r="9" spans="1:8" ht="15" customHeight="1">
      <c r="A9" s="2161" t="s">
        <v>397</v>
      </c>
      <c r="B9" s="2130"/>
      <c r="C9" s="2865" t="str">
        <f>IF(Langue=0,G10,H10)</f>
        <v>Actions</v>
      </c>
      <c r="D9" s="2865"/>
      <c r="E9" s="2865"/>
      <c r="G9" s="936" t="s">
        <v>397</v>
      </c>
      <c r="H9" s="160" t="s">
        <v>397</v>
      </c>
    </row>
    <row r="10" spans="1:8" ht="37.5" customHeight="1">
      <c r="A10" s="2860"/>
      <c r="B10" s="2861"/>
      <c r="C10" s="1000" t="str">
        <f>IF(Langue=0,G11,H11)</f>
        <v>Nombre</v>
      </c>
      <c r="D10" s="1000" t="str">
        <f>IF(Langue=0,G12,H12)</f>
        <v>%</v>
      </c>
      <c r="E10" s="1000" t="str">
        <f>IF(Langue=0,G13,H13)</f>
        <v>Montant</v>
      </c>
      <c r="G10" s="914" t="s">
        <v>46</v>
      </c>
      <c r="H10" s="384" t="s">
        <v>1529</v>
      </c>
    </row>
    <row r="11" spans="1:8" ht="15">
      <c r="A11" s="200"/>
      <c r="B11" s="448" t="s">
        <v>377</v>
      </c>
      <c r="C11" s="522" t="s">
        <v>376</v>
      </c>
      <c r="D11" s="522" t="s">
        <v>378</v>
      </c>
      <c r="E11" s="522" t="s">
        <v>379</v>
      </c>
      <c r="G11" s="914" t="s">
        <v>151</v>
      </c>
      <c r="H11" s="384" t="s">
        <v>1191</v>
      </c>
    </row>
    <row r="12" spans="1:8" ht="15">
      <c r="A12" s="445" t="s">
        <v>385</v>
      </c>
      <c r="B12" s="1229"/>
      <c r="C12" s="1191"/>
      <c r="D12" s="1243"/>
      <c r="E12" s="1182"/>
      <c r="G12" s="914" t="s">
        <v>69</v>
      </c>
      <c r="H12" s="384" t="s">
        <v>69</v>
      </c>
    </row>
    <row r="13" spans="1:8" ht="15">
      <c r="A13" s="445" t="s">
        <v>194</v>
      </c>
      <c r="B13" s="1229"/>
      <c r="C13" s="1191"/>
      <c r="D13" s="1243"/>
      <c r="E13" s="1182"/>
      <c r="G13" s="1005" t="s">
        <v>205</v>
      </c>
      <c r="H13" s="625" t="s">
        <v>1196</v>
      </c>
    </row>
    <row r="14" spans="1:8" ht="15">
      <c r="A14" s="445" t="s">
        <v>195</v>
      </c>
      <c r="B14" s="1229"/>
      <c r="C14" s="1191"/>
      <c r="D14" s="1243"/>
      <c r="E14" s="1182"/>
      <c r="H14" s="143"/>
    </row>
    <row r="15" spans="1:8" ht="15">
      <c r="A15" s="445" t="s">
        <v>200</v>
      </c>
      <c r="B15" s="1229"/>
      <c r="C15" s="1191"/>
      <c r="D15" s="1243"/>
      <c r="E15" s="1182"/>
      <c r="H15" s="143"/>
    </row>
    <row r="16" spans="1:8" ht="15">
      <c r="A16" s="445" t="s">
        <v>347</v>
      </c>
      <c r="B16" s="1229"/>
      <c r="C16" s="1191"/>
      <c r="D16" s="1243"/>
      <c r="E16" s="1182"/>
      <c r="H16" s="143"/>
    </row>
    <row r="17" spans="1:8" ht="15">
      <c r="A17" s="445" t="s">
        <v>181</v>
      </c>
      <c r="B17" s="1229"/>
      <c r="C17" s="1191"/>
      <c r="D17" s="1243"/>
      <c r="E17" s="1182"/>
      <c r="H17" s="143"/>
    </row>
    <row r="18" spans="1:8" ht="15">
      <c r="A18" s="445" t="s">
        <v>188</v>
      </c>
      <c r="B18" s="1229"/>
      <c r="C18" s="1191"/>
      <c r="D18" s="1243"/>
      <c r="E18" s="1182"/>
      <c r="H18" s="143"/>
    </row>
    <row r="19" spans="1:8" ht="15">
      <c r="A19" s="445" t="s">
        <v>191</v>
      </c>
      <c r="B19" s="1229"/>
      <c r="C19" s="1191"/>
      <c r="D19" s="1243"/>
      <c r="E19" s="1182"/>
      <c r="H19" s="143"/>
    </row>
    <row r="20" spans="1:8" ht="15">
      <c r="A20" s="445" t="s">
        <v>396</v>
      </c>
      <c r="B20" s="1229"/>
      <c r="C20" s="1191"/>
      <c r="D20" s="1243"/>
      <c r="E20" s="1182"/>
      <c r="H20" s="143"/>
    </row>
    <row r="21" spans="1:8" ht="15">
      <c r="A21" s="1002">
        <v>100</v>
      </c>
      <c r="B21" s="1229"/>
      <c r="C21" s="1191"/>
      <c r="D21" s="1243"/>
      <c r="E21" s="1182"/>
      <c r="H21" s="143"/>
    </row>
    <row r="22" spans="1:8" ht="15">
      <c r="A22" s="1002">
        <v>110</v>
      </c>
      <c r="B22" s="1232"/>
      <c r="C22" s="1197"/>
      <c r="D22" s="1246"/>
      <c r="E22" s="1198"/>
      <c r="H22" s="143"/>
    </row>
    <row r="23" spans="1:8" ht="15" customHeight="1">
      <c r="A23" s="109"/>
      <c r="B23" s="2866" t="str">
        <f>IF(Langue=0,G23,H23)</f>
        <v>Autres actionnaires (nombre)</v>
      </c>
      <c r="C23" s="1786"/>
      <c r="D23" s="1786"/>
      <c r="E23" s="2867"/>
      <c r="G23" s="915" t="s">
        <v>115</v>
      </c>
      <c r="H23" s="143" t="s">
        <v>1530</v>
      </c>
    </row>
    <row r="24" spans="1:8" ht="15">
      <c r="A24" s="1002">
        <v>130</v>
      </c>
      <c r="B24" s="1232"/>
      <c r="C24" s="1191"/>
      <c r="D24" s="1243"/>
      <c r="E24" s="1182"/>
      <c r="H24" s="143"/>
    </row>
    <row r="25" spans="1:8" ht="22.5" customHeight="1">
      <c r="A25" s="252" t="s">
        <v>561</v>
      </c>
      <c r="B25" s="967" t="s">
        <v>80</v>
      </c>
      <c r="C25" s="1205">
        <f>SUM(C12:C22,C24)</f>
        <v>0</v>
      </c>
      <c r="D25" s="1353">
        <f>SUM(D12:D22,D24)</f>
        <v>0</v>
      </c>
      <c r="E25" s="1088">
        <f>SUM(E12:E22,E24)</f>
        <v>0</v>
      </c>
      <c r="H25" s="143"/>
    </row>
    <row r="26" spans="1:8" ht="11.25" customHeight="1">
      <c r="A26" s="2849"/>
      <c r="B26" s="2850"/>
      <c r="C26" s="1818"/>
      <c r="D26" s="1818"/>
      <c r="E26" s="1819"/>
      <c r="H26" s="143"/>
    </row>
    <row r="27" spans="1:8" ht="30" customHeight="1">
      <c r="A27" s="2868" t="str">
        <f>IF(Langue=0,G27,H27)</f>
        <v>Résidents - Actions privilégiées
Actionnaires détenant 10 % ou plus des actions de la société (nom et adresse)</v>
      </c>
      <c r="B27" s="2858"/>
      <c r="C27" s="2858"/>
      <c r="D27" s="2858"/>
      <c r="E27" s="2859"/>
      <c r="G27" s="1709" t="s">
        <v>712</v>
      </c>
      <c r="H27" s="2856" t="s">
        <v>2218</v>
      </c>
    </row>
    <row r="28" spans="1:8" ht="15" customHeight="1">
      <c r="A28" s="2587" t="str">
        <f>A9</f>
        <v>DESCRIPTION</v>
      </c>
      <c r="B28" s="2869"/>
      <c r="C28" s="2872" t="str">
        <f>C9</f>
        <v>Actions</v>
      </c>
      <c r="D28" s="2872"/>
      <c r="E28" s="2872"/>
      <c r="G28" s="1709"/>
      <c r="H28" s="2136"/>
    </row>
    <row r="29" spans="1:8" ht="32.25" customHeight="1">
      <c r="A29" s="2870"/>
      <c r="B29" s="2871"/>
      <c r="C29" s="904" t="str">
        <f>C10</f>
        <v>Nombre</v>
      </c>
      <c r="D29" s="905" t="str">
        <f>D10</f>
        <v>%</v>
      </c>
      <c r="E29" s="906" t="str">
        <f>E10</f>
        <v>Montant</v>
      </c>
      <c r="G29" s="1709"/>
      <c r="H29" s="2136"/>
    </row>
    <row r="30" spans="1:8" ht="15">
      <c r="A30" s="200"/>
      <c r="B30" s="448" t="s">
        <v>377</v>
      </c>
      <c r="C30" s="522" t="s">
        <v>376</v>
      </c>
      <c r="D30" s="522" t="s">
        <v>378</v>
      </c>
      <c r="E30" s="522" t="s">
        <v>379</v>
      </c>
      <c r="H30" s="143"/>
    </row>
    <row r="31" spans="1:8" ht="15">
      <c r="A31" s="461" t="s">
        <v>660</v>
      </c>
      <c r="B31" s="1229"/>
      <c r="C31" s="1191"/>
      <c r="D31" s="1243"/>
      <c r="E31" s="1182"/>
      <c r="H31" s="143"/>
    </row>
    <row r="32" spans="1:8" ht="15">
      <c r="A32" s="1002">
        <v>210</v>
      </c>
      <c r="B32" s="1229"/>
      <c r="C32" s="1191"/>
      <c r="D32" s="1243"/>
      <c r="E32" s="1182"/>
      <c r="H32" s="143"/>
    </row>
    <row r="33" spans="1:8" ht="15">
      <c r="A33" s="1002">
        <v>220</v>
      </c>
      <c r="B33" s="1229"/>
      <c r="C33" s="1191"/>
      <c r="D33" s="1243"/>
      <c r="E33" s="1182"/>
      <c r="H33" s="143"/>
    </row>
    <row r="34" spans="1:8" ht="15">
      <c r="A34" s="1002">
        <v>230</v>
      </c>
      <c r="B34" s="1229"/>
      <c r="C34" s="1191"/>
      <c r="D34" s="1243"/>
      <c r="E34" s="1182"/>
      <c r="H34" s="143"/>
    </row>
    <row r="35" spans="1:8" ht="15.75" customHeight="1">
      <c r="A35" s="1002">
        <v>240</v>
      </c>
      <c r="B35" s="1229"/>
      <c r="C35" s="1191"/>
      <c r="D35" s="1243"/>
      <c r="E35" s="1182"/>
      <c r="H35" s="143"/>
    </row>
    <row r="36" spans="1:8" ht="15">
      <c r="A36" s="1002">
        <v>250</v>
      </c>
      <c r="B36" s="1229"/>
      <c r="C36" s="1191"/>
      <c r="D36" s="1243"/>
      <c r="E36" s="1182"/>
      <c r="H36" s="143"/>
    </row>
    <row r="37" spans="1:8" ht="15">
      <c r="A37" s="1002">
        <v>260</v>
      </c>
      <c r="B37" s="1232"/>
      <c r="C37" s="1197"/>
      <c r="D37" s="1246"/>
      <c r="E37" s="1198"/>
      <c r="H37" s="143"/>
    </row>
    <row r="38" spans="1:8" ht="15">
      <c r="A38" s="109"/>
      <c r="B38" s="2866" t="str">
        <f>IF(Langue=0,G38,H38)</f>
        <v>Autres actionnaires (nombre)</v>
      </c>
      <c r="C38" s="1786"/>
      <c r="D38" s="1786"/>
      <c r="E38" s="2867"/>
      <c r="G38" s="915" t="s">
        <v>115</v>
      </c>
      <c r="H38" s="143" t="s">
        <v>1530</v>
      </c>
    </row>
    <row r="39" spans="1:8" ht="15">
      <c r="A39" s="1002">
        <v>280</v>
      </c>
      <c r="B39" s="1232"/>
      <c r="C39" s="1191"/>
      <c r="D39" s="1243"/>
      <c r="E39" s="1182"/>
      <c r="H39" s="143"/>
    </row>
    <row r="40" spans="1:8" ht="22.5" customHeight="1">
      <c r="A40" s="109">
        <v>299</v>
      </c>
      <c r="B40" s="967" t="s">
        <v>80</v>
      </c>
      <c r="C40" s="1205">
        <f>SUM(C31:C37,C39)</f>
        <v>0</v>
      </c>
      <c r="D40" s="1353">
        <f>SUM(D28:D37,D39)</f>
        <v>0</v>
      </c>
      <c r="E40" s="1088">
        <f>SUM(E31:E37,E39)</f>
        <v>0</v>
      </c>
      <c r="H40" s="143"/>
    </row>
    <row r="41" spans="1:5" ht="15">
      <c r="A41" s="2299"/>
      <c r="B41" s="2300"/>
      <c r="C41" s="2296"/>
      <c r="D41" s="2296"/>
      <c r="E41" s="2297"/>
    </row>
    <row r="42" spans="1:5" ht="15">
      <c r="A42" s="2295"/>
      <c r="B42" s="2296"/>
      <c r="C42" s="2296"/>
      <c r="D42" s="2296"/>
      <c r="E42" s="2297"/>
    </row>
    <row r="43" spans="1:5" ht="15">
      <c r="A43" s="2295"/>
      <c r="B43" s="2296"/>
      <c r="C43" s="2296"/>
      <c r="D43" s="2296"/>
      <c r="E43" s="2297"/>
    </row>
    <row r="44" spans="1:5" ht="15">
      <c r="A44" s="2295"/>
      <c r="B44" s="2296"/>
      <c r="C44" s="2296"/>
      <c r="D44" s="2296"/>
      <c r="E44" s="2297"/>
    </row>
    <row r="45" spans="1:5" ht="15">
      <c r="A45" s="2295"/>
      <c r="B45" s="2296"/>
      <c r="C45" s="2296"/>
      <c r="D45" s="2296"/>
      <c r="E45" s="2297"/>
    </row>
    <row r="46" spans="1:5" ht="15">
      <c r="A46" s="2484">
        <f>+'2680'!A61:E61+1</f>
        <v>67</v>
      </c>
      <c r="B46" s="2197"/>
      <c r="C46" s="2197"/>
      <c r="D46" s="2197"/>
      <c r="E46" s="2198"/>
    </row>
  </sheetData>
  <sheetProtection algorithmName="SHA-512" hashValue="T0qBSq0ZoF96OoyaJ75L3UHUlB8vX0jFF5l3P0Q6aGmQqD8DEjc7xOXfY7e+baIwZTIGpEEF+uj0qTmINH6hfw==" saltValue="GkcE6uaBAW7GLlUyoYMp4A==" spinCount="100000" sheet="1" objects="1" scenarios="1"/>
  <mergeCells count="21">
    <mergeCell ref="A41:E42"/>
    <mergeCell ref="A43:E45"/>
    <mergeCell ref="A46:E46"/>
    <mergeCell ref="B38:E38"/>
    <mergeCell ref="B23:E23"/>
    <mergeCell ref="A27:E27"/>
    <mergeCell ref="A28:B29"/>
    <mergeCell ref="C28:E28"/>
    <mergeCell ref="G27:G29"/>
    <mergeCell ref="H27:H29"/>
    <mergeCell ref="A1:C1"/>
    <mergeCell ref="A8:E8"/>
    <mergeCell ref="A9:B10"/>
    <mergeCell ref="A26:E26"/>
    <mergeCell ref="A2:E2"/>
    <mergeCell ref="A3:E3"/>
    <mergeCell ref="A6:E6"/>
    <mergeCell ref="A7:E7"/>
    <mergeCell ref="A4:E4"/>
    <mergeCell ref="C9:E9"/>
    <mergeCell ref="A5:E5"/>
  </mergeCells>
  <conditionalFormatting sqref="A4">
    <cfRule type="expression" priority="2" dxfId="132">
      <formula>'\Coopératives\[Formulaire COOP_ 2015_VF_1.1.1.xlsx]Feuil1'!#REF!=0</formula>
    </cfRule>
  </conditionalFormatting>
  <conditionalFormatting sqref="A6">
    <cfRule type="expression" priority="1" dxfId="132">
      <formula>'\Coopératives\[Formulaire COOP_ 2015_VF_1.1.1.xlsx]Feuil1'!#REF!=0</formula>
    </cfRule>
  </conditionalFormatting>
  <dataValidations count="3">
    <dataValidation type="decimal" operator="lessThanOrEqual" allowBlank="1" showInputMessage="1" showErrorMessage="1" error="La participation totale ne peut excéder 100%" sqref="D24">
      <formula1>1</formula1>
    </dataValidation>
    <dataValidation type="decimal" operator="lessThanOrEqual" allowBlank="1" showInputMessage="1" showErrorMessage="1" sqref="D40">
      <formula1>1</formula1>
    </dataValidation>
    <dataValidation type="decimal" operator="lessThanOrEqual" allowBlank="1" showInputMessage="1" sqref="D25">
      <formula1>1</formula1>
    </dataValidation>
  </dataValidations>
  <printOptions horizontalCentered="1"/>
  <pageMargins left="0.393700787401575" right="0.393700787401575" top="1.11555118110236" bottom="0.590551181102362" header="0.31496062992126" footer="0.31496062992126"/>
  <pageSetup orientation="portrait" scale="76" r:id="rId2"/>
  <ignoredErrors>
    <ignoredError sqref="A12:A20 C11:E11 C30:E30" numberStoredAsText="1"/>
  </ignoredErrors>
  <drawing r:id="rId1"/>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Feuil51">
    <tabColor theme="9" tint="0.399980008602142"/>
  </sheetPr>
  <dimension ref="A1:J46"/>
  <sheetViews>
    <sheetView zoomScale="90" zoomScaleNormal="90" workbookViewId="0" topLeftCell="A1">
      <selection pane="topLeft" activeCell="D17" sqref="D17"/>
    </sheetView>
  </sheetViews>
  <sheetFormatPr defaultColWidth="0" defaultRowHeight="15" outlineLevelCol="2"/>
  <cols>
    <col min="1" max="1" width="6" style="950" customWidth="1"/>
    <col min="2" max="2" width="57.1428571428571" style="915" customWidth="1"/>
    <col min="3" max="3" width="16" style="915" customWidth="1"/>
    <col min="4" max="4" width="12.1428571428571" style="915" customWidth="1"/>
    <col min="5" max="5" width="19.2857142857143" style="915" customWidth="1"/>
    <col min="6" max="6" width="1.42857142857143" style="915" customWidth="1"/>
    <col min="7" max="7" width="39" style="915" hidden="1" customWidth="1" outlineLevel="2"/>
    <col min="8" max="8" width="51.5714285714286" style="915" hidden="1" customWidth="1" outlineLevel="2"/>
    <col min="9" max="9" width="0" style="915" hidden="1" customWidth="1" collapsed="1"/>
    <col min="10" max="16384" width="11.4285714285714" style="915" hidden="1"/>
  </cols>
  <sheetData>
    <row r="1" spans="1:5" ht="24" customHeight="1">
      <c r="A1" s="1795" t="str">
        <f>Identification!A14</f>
        <v>SOCIÉTÉ À CHARTE QUÉBÉCOISE</v>
      </c>
      <c r="B1" s="1796"/>
      <c r="C1" s="1796"/>
      <c r="D1" s="937"/>
      <c r="E1" s="218" t="str">
        <f>Identification!A15</f>
        <v>ÉTAT ANNUEL</v>
      </c>
    </row>
    <row r="2" spans="1:5" ht="15">
      <c r="A2" s="2146" t="str">
        <f>IF(Langue=0,"ANNEXE "&amp;'T des M - T of C'!A66,"SCHEDULE "&amp;'T des M - T of C'!A66)</f>
        <v>ANNEXE 2680.2</v>
      </c>
      <c r="B2" s="2147"/>
      <c r="C2" s="2147"/>
      <c r="D2" s="2147"/>
      <c r="E2" s="2148"/>
    </row>
    <row r="3" spans="1:10" ht="22.5" customHeight="1">
      <c r="A3" s="1901">
        <f>'300'!$A$3</f>
        <v>0</v>
      </c>
      <c r="B3" s="1902"/>
      <c r="C3" s="1902"/>
      <c r="D3" s="1902"/>
      <c r="E3" s="1903"/>
      <c r="F3" s="697"/>
      <c r="G3" s="697"/>
      <c r="H3" s="697"/>
      <c r="I3" s="697"/>
      <c r="J3" s="697"/>
    </row>
    <row r="4" spans="1:5" ht="22.5" customHeight="1">
      <c r="A4" s="1764" t="str">
        <f>UPPER('T des M - T of C'!B66)</f>
        <v>ACTIONNAIRES NON RÉSIDENTS</v>
      </c>
      <c r="B4" s="1765"/>
      <c r="C4" s="1765"/>
      <c r="D4" s="1765"/>
      <c r="E4" s="1766"/>
    </row>
    <row r="5" spans="1:5" ht="22.5" customHeight="1">
      <c r="A5" s="2188" t="str">
        <f>IF(Langue=0,"au "&amp;Identification!J19,"As at "&amp;Identification!J19)</f>
        <v>au </v>
      </c>
      <c r="B5" s="2189"/>
      <c r="C5" s="2189"/>
      <c r="D5" s="2189"/>
      <c r="E5" s="2190"/>
    </row>
    <row r="6" spans="1:8" ht="15">
      <c r="A6" s="2124" t="str">
        <f>IF(Langue=0,G6,H6)</f>
        <v>(000$)</v>
      </c>
      <c r="B6" s="2125"/>
      <c r="C6" s="2125"/>
      <c r="D6" s="2125"/>
      <c r="E6" s="2126"/>
      <c r="G6" s="915" t="s">
        <v>325</v>
      </c>
      <c r="H6" s="143" t="s">
        <v>970</v>
      </c>
    </row>
    <row r="7" spans="1:8" ht="11.25" customHeight="1">
      <c r="A7" s="2862"/>
      <c r="B7" s="2863"/>
      <c r="C7" s="2863"/>
      <c r="D7" s="2863"/>
      <c r="E7" s="2864"/>
      <c r="G7" s="1709" t="s">
        <v>713</v>
      </c>
      <c r="H7" s="2873" t="s">
        <v>2220</v>
      </c>
    </row>
    <row r="8" spans="1:8" ht="30" customHeight="1">
      <c r="A8" s="2857" t="str">
        <f>IF(Langue=0,G7,H7)</f>
        <v>Non résidents - Actions ordinaires 
Actionnaires détenant 10 % ou plus des actions de la société (nom et adresse)</v>
      </c>
      <c r="B8" s="2858"/>
      <c r="C8" s="2858"/>
      <c r="D8" s="2858"/>
      <c r="E8" s="2859"/>
      <c r="G8" s="1709"/>
      <c r="H8" s="2136"/>
    </row>
    <row r="9" spans="1:8" ht="15" customHeight="1">
      <c r="A9" s="2161" t="s">
        <v>397</v>
      </c>
      <c r="B9" s="2130"/>
      <c r="C9" s="2865" t="str">
        <f>IF(Langue=0,G11,H11)</f>
        <v>Actions</v>
      </c>
      <c r="D9" s="2865"/>
      <c r="E9" s="2865"/>
      <c r="G9" s="1709"/>
      <c r="H9" s="2136"/>
    </row>
    <row r="10" spans="1:8" ht="30" customHeight="1">
      <c r="A10" s="2860"/>
      <c r="B10" s="2861"/>
      <c r="C10" s="1000" t="str">
        <f>IF(Langue=0,G12,H12)</f>
        <v>Nombre</v>
      </c>
      <c r="D10" s="1000" t="str">
        <f>IF(Langue=0,G13,H13)</f>
        <v>%</v>
      </c>
      <c r="E10" s="1000" t="str">
        <f>IF(Langue=0,G14,H14)</f>
        <v>Montant</v>
      </c>
      <c r="G10" s="936" t="s">
        <v>397</v>
      </c>
      <c r="H10" s="160" t="s">
        <v>397</v>
      </c>
    </row>
    <row r="11" spans="1:8" ht="15">
      <c r="A11" s="200"/>
      <c r="B11" s="448" t="s">
        <v>377</v>
      </c>
      <c r="C11" s="522" t="s">
        <v>376</v>
      </c>
      <c r="D11" s="522" t="s">
        <v>378</v>
      </c>
      <c r="E11" s="522" t="s">
        <v>379</v>
      </c>
      <c r="G11" s="914" t="s">
        <v>46</v>
      </c>
      <c r="H11" s="384" t="s">
        <v>1529</v>
      </c>
    </row>
    <row r="12" spans="1:8" ht="15">
      <c r="A12" s="445" t="s">
        <v>385</v>
      </c>
      <c r="B12" s="1229"/>
      <c r="C12" s="1191"/>
      <c r="D12" s="1243"/>
      <c r="E12" s="1182"/>
      <c r="G12" s="914" t="s">
        <v>151</v>
      </c>
      <c r="H12" s="384" t="s">
        <v>1191</v>
      </c>
    </row>
    <row r="13" spans="1:8" ht="15">
      <c r="A13" s="445" t="s">
        <v>194</v>
      </c>
      <c r="B13" s="1229"/>
      <c r="C13" s="1191"/>
      <c r="D13" s="1243"/>
      <c r="E13" s="1182"/>
      <c r="G13" s="914" t="s">
        <v>69</v>
      </c>
      <c r="H13" s="384" t="s">
        <v>69</v>
      </c>
    </row>
    <row r="14" spans="1:8" ht="15">
      <c r="A14" s="445" t="s">
        <v>195</v>
      </c>
      <c r="B14" s="1229"/>
      <c r="C14" s="1191"/>
      <c r="D14" s="1243"/>
      <c r="E14" s="1182"/>
      <c r="G14" s="1005" t="s">
        <v>205</v>
      </c>
      <c r="H14" s="625" t="s">
        <v>1196</v>
      </c>
    </row>
    <row r="15" spans="1:8" ht="15">
      <c r="A15" s="445" t="s">
        <v>200</v>
      </c>
      <c r="B15" s="1229"/>
      <c r="C15" s="1191"/>
      <c r="D15" s="1243"/>
      <c r="E15" s="1182"/>
      <c r="H15" s="143"/>
    </row>
    <row r="16" spans="1:8" ht="15">
      <c r="A16" s="445" t="s">
        <v>347</v>
      </c>
      <c r="B16" s="1229"/>
      <c r="C16" s="1191"/>
      <c r="D16" s="1243"/>
      <c r="E16" s="1182"/>
      <c r="H16" s="143"/>
    </row>
    <row r="17" spans="1:8" ht="15">
      <c r="A17" s="445" t="s">
        <v>181</v>
      </c>
      <c r="B17" s="1229"/>
      <c r="C17" s="1191"/>
      <c r="D17" s="1243"/>
      <c r="E17" s="1182"/>
      <c r="H17" s="143"/>
    </row>
    <row r="18" spans="1:8" ht="15">
      <c r="A18" s="445" t="s">
        <v>188</v>
      </c>
      <c r="B18" s="1229"/>
      <c r="C18" s="1191"/>
      <c r="D18" s="1243"/>
      <c r="E18" s="1182"/>
      <c r="H18" s="143"/>
    </row>
    <row r="19" spans="1:8" ht="15">
      <c r="A19" s="445" t="s">
        <v>191</v>
      </c>
      <c r="B19" s="1229"/>
      <c r="C19" s="1191"/>
      <c r="D19" s="1243"/>
      <c r="E19" s="1182"/>
      <c r="H19" s="143"/>
    </row>
    <row r="20" spans="1:8" ht="15">
      <c r="A20" s="445" t="s">
        <v>396</v>
      </c>
      <c r="B20" s="1229"/>
      <c r="C20" s="1191"/>
      <c r="D20" s="1243"/>
      <c r="E20" s="1182"/>
      <c r="H20" s="143"/>
    </row>
    <row r="21" spans="1:8" ht="15">
      <c r="A21" s="1002">
        <v>100</v>
      </c>
      <c r="B21" s="1229"/>
      <c r="C21" s="1191"/>
      <c r="D21" s="1243"/>
      <c r="E21" s="1182"/>
      <c r="H21" s="143"/>
    </row>
    <row r="22" spans="1:8" ht="15">
      <c r="A22" s="1002">
        <v>110</v>
      </c>
      <c r="B22" s="1232"/>
      <c r="C22" s="1197"/>
      <c r="D22" s="1246"/>
      <c r="E22" s="1198"/>
      <c r="H22" s="143"/>
    </row>
    <row r="23" spans="1:8" ht="15" customHeight="1">
      <c r="A23" s="109"/>
      <c r="B23" s="2866" t="str">
        <f>IF(Langue=0,G23,H23)</f>
        <v>Autres actionnaires (nombre)</v>
      </c>
      <c r="C23" s="1786"/>
      <c r="D23" s="1786"/>
      <c r="E23" s="2867"/>
      <c r="G23" s="915" t="s">
        <v>115</v>
      </c>
      <c r="H23" s="143" t="s">
        <v>1530</v>
      </c>
    </row>
    <row r="24" spans="1:8" ht="15">
      <c r="A24" s="1002">
        <v>130</v>
      </c>
      <c r="B24" s="1232"/>
      <c r="C24" s="1191"/>
      <c r="D24" s="1243"/>
      <c r="E24" s="1182"/>
      <c r="H24" s="143"/>
    </row>
    <row r="25" spans="1:8" ht="22.5" customHeight="1">
      <c r="A25" s="252" t="s">
        <v>561</v>
      </c>
      <c r="B25" s="967" t="s">
        <v>80</v>
      </c>
      <c r="C25" s="1205">
        <f>SUM(C12:C22,C24)</f>
        <v>0</v>
      </c>
      <c r="D25" s="1353">
        <f>SUM(D12:D22,D24)</f>
        <v>0</v>
      </c>
      <c r="E25" s="1088">
        <f>SUM(E12:E22,E24)</f>
        <v>0</v>
      </c>
      <c r="H25" s="143"/>
    </row>
    <row r="26" spans="1:8" ht="11.25" customHeight="1">
      <c r="A26" s="2849"/>
      <c r="B26" s="2850"/>
      <c r="C26" s="1818"/>
      <c r="D26" s="1818"/>
      <c r="E26" s="1819"/>
      <c r="H26" s="143"/>
    </row>
    <row r="27" spans="1:8" ht="30" customHeight="1">
      <c r="A27" s="2868" t="str">
        <f>IF(Langue=0,G27,H27)</f>
        <v>Non résidents - Actions privilégiées
Actionnaires détenant 10 % ou plus des actions de la société (nom et adresse)</v>
      </c>
      <c r="B27" s="2858"/>
      <c r="C27" s="2858"/>
      <c r="D27" s="2858"/>
      <c r="E27" s="2859"/>
      <c r="G27" s="2874" t="s">
        <v>714</v>
      </c>
      <c r="H27" s="2856" t="s">
        <v>2221</v>
      </c>
    </row>
    <row r="28" spans="1:8" ht="15" customHeight="1">
      <c r="A28" s="2161" t="s">
        <v>397</v>
      </c>
      <c r="B28" s="2130"/>
      <c r="C28" s="2872" t="str">
        <f>C9</f>
        <v>Actions</v>
      </c>
      <c r="D28" s="2872"/>
      <c r="E28" s="2872"/>
      <c r="G28" s="2874"/>
      <c r="H28" s="2856"/>
    </row>
    <row r="29" spans="1:8" ht="30" customHeight="1">
      <c r="A29" s="2860"/>
      <c r="B29" s="2861"/>
      <c r="C29" s="904" t="str">
        <f>C10</f>
        <v>Nombre</v>
      </c>
      <c r="D29" s="907" t="str">
        <f>D10</f>
        <v>%</v>
      </c>
      <c r="E29" s="906" t="str">
        <f>E10</f>
        <v>Montant</v>
      </c>
      <c r="G29" s="2874"/>
      <c r="H29" s="2856"/>
    </row>
    <row r="30" spans="1:8" ht="15">
      <c r="A30" s="200"/>
      <c r="B30" s="448" t="s">
        <v>377</v>
      </c>
      <c r="C30" s="522" t="s">
        <v>376</v>
      </c>
      <c r="D30" s="522" t="s">
        <v>378</v>
      </c>
      <c r="E30" s="522" t="s">
        <v>379</v>
      </c>
      <c r="H30" s="143"/>
    </row>
    <row r="31" spans="1:8" ht="15">
      <c r="A31" s="461" t="s">
        <v>660</v>
      </c>
      <c r="B31" s="1229"/>
      <c r="C31" s="1191"/>
      <c r="D31" s="1243"/>
      <c r="E31" s="1182"/>
      <c r="H31" s="143"/>
    </row>
    <row r="32" spans="1:8" ht="15">
      <c r="A32" s="1002">
        <v>210</v>
      </c>
      <c r="B32" s="1229"/>
      <c r="C32" s="1191"/>
      <c r="D32" s="1243"/>
      <c r="E32" s="1182"/>
      <c r="H32" s="143"/>
    </row>
    <row r="33" spans="1:8" ht="15">
      <c r="A33" s="1002">
        <v>220</v>
      </c>
      <c r="B33" s="1229"/>
      <c r="C33" s="1191"/>
      <c r="D33" s="1243"/>
      <c r="E33" s="1182"/>
      <c r="H33" s="143"/>
    </row>
    <row r="34" spans="1:8" ht="15">
      <c r="A34" s="1002">
        <v>230</v>
      </c>
      <c r="B34" s="1229"/>
      <c r="C34" s="1191"/>
      <c r="D34" s="1243"/>
      <c r="E34" s="1182"/>
      <c r="H34" s="143"/>
    </row>
    <row r="35" spans="1:8" ht="15.75" customHeight="1">
      <c r="A35" s="1002">
        <v>240</v>
      </c>
      <c r="B35" s="1229"/>
      <c r="C35" s="1191"/>
      <c r="D35" s="1243"/>
      <c r="E35" s="1182"/>
      <c r="H35" s="143"/>
    </row>
    <row r="36" spans="1:8" ht="15">
      <c r="A36" s="1002">
        <v>250</v>
      </c>
      <c r="B36" s="1229"/>
      <c r="C36" s="1191"/>
      <c r="D36" s="1243"/>
      <c r="E36" s="1182"/>
      <c r="H36" s="143"/>
    </row>
    <row r="37" spans="1:8" ht="15">
      <c r="A37" s="1002">
        <v>260</v>
      </c>
      <c r="B37" s="1232"/>
      <c r="C37" s="1197"/>
      <c r="D37" s="1246"/>
      <c r="E37" s="1198"/>
      <c r="H37" s="143"/>
    </row>
    <row r="38" spans="1:8" ht="15">
      <c r="A38" s="109"/>
      <c r="B38" s="2866" t="str">
        <f>IF(Langue=0,G38,H38)</f>
        <v>Autres actionnaires (nombre)</v>
      </c>
      <c r="C38" s="1786"/>
      <c r="D38" s="1786"/>
      <c r="E38" s="2867"/>
      <c r="G38" s="915" t="s">
        <v>115</v>
      </c>
      <c r="H38" s="143" t="s">
        <v>1530</v>
      </c>
    </row>
    <row r="39" spans="1:5" ht="15">
      <c r="A39" s="1002">
        <v>280</v>
      </c>
      <c r="B39" s="1232"/>
      <c r="C39" s="1191"/>
      <c r="D39" s="1243"/>
      <c r="E39" s="1182"/>
    </row>
    <row r="40" spans="1:5" ht="22.5" customHeight="1">
      <c r="A40" s="109">
        <v>299</v>
      </c>
      <c r="B40" s="967" t="s">
        <v>80</v>
      </c>
      <c r="C40" s="1205">
        <f>SUM(C31:C37,C39)</f>
        <v>0</v>
      </c>
      <c r="D40" s="1353">
        <f>SUM(D31:D37,D39)</f>
        <v>0</v>
      </c>
      <c r="E40" s="1088">
        <f>SUM(E31:E37,E39)</f>
        <v>0</v>
      </c>
    </row>
    <row r="41" spans="1:5" ht="15">
      <c r="A41" s="2299"/>
      <c r="B41" s="2300"/>
      <c r="C41" s="2296"/>
      <c r="D41" s="2296"/>
      <c r="E41" s="2297"/>
    </row>
    <row r="42" spans="1:5" ht="15">
      <c r="A42" s="2295"/>
      <c r="B42" s="2296"/>
      <c r="C42" s="2296"/>
      <c r="D42" s="2296"/>
      <c r="E42" s="2297"/>
    </row>
    <row r="43" spans="1:5" ht="15">
      <c r="A43" s="2295"/>
      <c r="B43" s="2296"/>
      <c r="C43" s="2296"/>
      <c r="D43" s="2296"/>
      <c r="E43" s="2297"/>
    </row>
    <row r="44" spans="1:5" ht="15">
      <c r="A44" s="2295"/>
      <c r="B44" s="2296"/>
      <c r="C44" s="2296"/>
      <c r="D44" s="2296"/>
      <c r="E44" s="2297"/>
    </row>
    <row r="45" spans="1:5" ht="15">
      <c r="A45" s="2295"/>
      <c r="B45" s="2296"/>
      <c r="C45" s="2296"/>
      <c r="D45" s="2296"/>
      <c r="E45" s="2297"/>
    </row>
    <row r="46" spans="1:5" ht="15">
      <c r="A46" s="2484">
        <f>+'2680.1'!A46:E46+1</f>
        <v>68</v>
      </c>
      <c r="B46" s="2197"/>
      <c r="C46" s="2197"/>
      <c r="D46" s="2197"/>
      <c r="E46" s="2198"/>
    </row>
  </sheetData>
  <sheetProtection algorithmName="SHA-512" hashValue="9KqP3bVz/5Xe2s8qMyOr4pbMZRzy3ojFIvYTr8wJabu6hh2qZcYT054G8yzZZ2zTacrryWxnvLHWYqJSR3+pSA==" saltValue="qAQSfAQYJjk/rpDhy+lKyg==" spinCount="100000" sheet="1" objects="1" scenarios="1"/>
  <mergeCells count="23">
    <mergeCell ref="A41:E42"/>
    <mergeCell ref="A43:E45"/>
    <mergeCell ref="A46:E46"/>
    <mergeCell ref="B38:E38"/>
    <mergeCell ref="A1:C1"/>
    <mergeCell ref="A6:E6"/>
    <mergeCell ref="A2:E2"/>
    <mergeCell ref="A3:E3"/>
    <mergeCell ref="A4:E4"/>
    <mergeCell ref="A5:E5"/>
    <mergeCell ref="G7:G9"/>
    <mergeCell ref="H7:H9"/>
    <mergeCell ref="H27:H29"/>
    <mergeCell ref="G27:G29"/>
    <mergeCell ref="A7:E7"/>
    <mergeCell ref="A8:E8"/>
    <mergeCell ref="A9:B10"/>
    <mergeCell ref="C9:E9"/>
    <mergeCell ref="B23:E23"/>
    <mergeCell ref="A27:E27"/>
    <mergeCell ref="A28:B29"/>
    <mergeCell ref="C28:E28"/>
    <mergeCell ref="A26:E26"/>
  </mergeCells>
  <conditionalFormatting sqref="A4">
    <cfRule type="expression" priority="2" dxfId="132">
      <formula>'\Coopératives\[Formulaire COOP_ 2015_VF_1.1.1.xlsx]Feuil1'!#REF!=0</formula>
    </cfRule>
  </conditionalFormatting>
  <conditionalFormatting sqref="A6">
    <cfRule type="expression" priority="1" dxfId="132">
      <formula>'\Coopératives\[Formulaire COOP_ 2015_VF_1.1.1.xlsx]Feuil1'!#REF!=0</formula>
    </cfRule>
  </conditionalFormatting>
  <printOptions horizontalCentered="1"/>
  <pageMargins left="0.393700787401575" right="0.393700787401575" top="1.11555118110236" bottom="0.590551181102362" header="0.31496062992126" footer="0.31496062992126"/>
  <pageSetup orientation="portrait" scale="76" r:id="rId2"/>
  <ignoredErrors>
    <ignoredError sqref="A12:A20 C30 C11:E11 E30" numberStoredAsText="1"/>
  </ignoredErrors>
  <drawing r:id="rId1"/>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Feuil52">
    <tabColor theme="8"/>
  </sheetPr>
  <dimension ref="A1:K47"/>
  <sheetViews>
    <sheetView zoomScale="90" zoomScaleNormal="90" workbookViewId="0" topLeftCell="A1">
      <selection pane="topLeft" activeCell="C29" sqref="C29"/>
    </sheetView>
  </sheetViews>
  <sheetFormatPr defaultColWidth="0" defaultRowHeight="15" outlineLevelCol="1"/>
  <cols>
    <col min="1" max="1" width="63.5714285714286" style="965" customWidth="1"/>
    <col min="2" max="2" width="11.5714285714286" style="965" customWidth="1"/>
    <col min="3" max="3" width="23.5714285714286" style="965" customWidth="1"/>
    <col min="4" max="4" width="1.42857142857143" style="965" customWidth="1"/>
    <col min="5" max="5" width="61.2857142857143" style="915" hidden="1" customWidth="1" outlineLevel="1"/>
    <col min="6" max="6" width="53.4285714285714" style="915" hidden="1" customWidth="1" outlineLevel="1"/>
    <col min="7" max="7" width="11.4285714285714" style="915" hidden="1" customWidth="1" collapsed="1"/>
    <col min="8" max="9" width="30.5714285714286" style="915" hidden="1" customWidth="1"/>
    <col min="10" max="10" width="0" style="915" hidden="1" customWidth="1"/>
    <col min="11" max="11" width="0" style="965" hidden="1" customWidth="1"/>
    <col min="12" max="16384" width="11.4285714285714" style="965" hidden="1"/>
  </cols>
  <sheetData>
    <row r="1" spans="1:3" ht="24" customHeight="1">
      <c r="A1" s="945" t="str">
        <f>Identification!A14</f>
        <v>SOCIÉTÉ À CHARTE QUÉBÉCOISE</v>
      </c>
      <c r="B1" s="937"/>
      <c r="C1" s="218" t="str">
        <f>Identification!A15</f>
        <v>ÉTAT ANNUEL</v>
      </c>
    </row>
    <row r="2" spans="1:3" ht="15">
      <c r="A2" s="2146" t="str">
        <f>IF(Langue=0,"ANNEXE "&amp;'T des M - T of C'!A67,"SCHEDULE "&amp;'T des M - T of C'!A67)</f>
        <v>ANNEXE 3510</v>
      </c>
      <c r="B2" s="2147"/>
      <c r="C2" s="2148"/>
    </row>
    <row r="3" spans="1:3" ht="22.5" customHeight="1">
      <c r="A3" s="1901">
        <f>'300'!$A$3</f>
        <v>0</v>
      </c>
      <c r="B3" s="1902"/>
      <c r="C3" s="1903"/>
    </row>
    <row r="4" spans="1:3" ht="22.5" customHeight="1">
      <c r="A4" s="2876" t="str">
        <f>UPPER(+'T des M - T of C'!B67)</f>
        <v>REVENUS PROVENANT DE LA GESTION ET DE L'ADMINISTRATION DES SUCCESSIONS, FIDUCIES ET MANDATS</v>
      </c>
      <c r="B4" s="2877"/>
      <c r="C4" s="2878"/>
    </row>
    <row r="5" spans="1:3" ht="22.5" customHeight="1">
      <c r="A5" s="2879" t="str">
        <f>Identification!D19&amp;" "&amp;Identification!J19</f>
        <v xml:space="preserve"> Pour l'exercice terminé le </v>
      </c>
      <c r="B5" s="2880"/>
      <c r="C5" s="2881"/>
    </row>
    <row r="6" spans="1:6" ht="15">
      <c r="A6" s="2124" t="str">
        <f>IF(Langue=0,E6,F6)</f>
        <v>(000$)</v>
      </c>
      <c r="B6" s="2125"/>
      <c r="C6" s="2126"/>
      <c r="E6" s="915" t="s">
        <v>325</v>
      </c>
      <c r="F6" s="143" t="s">
        <v>970</v>
      </c>
    </row>
    <row r="7" spans="1:6" ht="11.25" customHeight="1">
      <c r="A7" s="2884"/>
      <c r="B7" s="2854"/>
      <c r="C7" s="2885"/>
      <c r="F7" s="143"/>
    </row>
    <row r="8" spans="1:10" ht="15" customHeight="1">
      <c r="A8" s="2161" t="str">
        <f>IF(Langue=0,E8,F8)</f>
        <v>SERVICES AUX PARTICULIERS</v>
      </c>
      <c r="B8" s="2162"/>
      <c r="C8" s="2841" t="str">
        <f>IF(Langue=0,E9,F9)</f>
        <v>Montant</v>
      </c>
      <c r="E8" s="936" t="s">
        <v>125</v>
      </c>
      <c r="F8" s="160" t="s">
        <v>1354</v>
      </c>
      <c r="G8" s="965"/>
      <c r="H8" s="965"/>
      <c r="J8" s="965"/>
    </row>
    <row r="9" spans="1:10" s="3" customFormat="1" ht="37.5" customHeight="1">
      <c r="A9" s="1764"/>
      <c r="B9" s="1765"/>
      <c r="C9" s="2842"/>
      <c r="E9" s="1005" t="s">
        <v>205</v>
      </c>
      <c r="F9" s="625" t="s">
        <v>1196</v>
      </c>
      <c r="G9" s="915"/>
      <c r="I9" s="915"/>
      <c r="J9" s="915"/>
    </row>
    <row r="10" spans="1:10" s="3" customFormat="1" ht="15" customHeight="1">
      <c r="A10" s="2886"/>
      <c r="B10" s="2887"/>
      <c r="C10" s="522" t="s">
        <v>376</v>
      </c>
      <c r="E10" s="915"/>
      <c r="F10" s="143"/>
      <c r="G10" s="915"/>
      <c r="I10" s="915"/>
      <c r="J10" s="915"/>
    </row>
    <row r="11" spans="1:6" ht="15" customHeight="1">
      <c r="A11" s="254" t="str">
        <f t="shared" si="0" ref="A11:A16">IF(Langue=0,E11,F11)</f>
        <v>Régime des impôts différés (REÉR, FERR)</v>
      </c>
      <c r="B11" s="445" t="s">
        <v>385</v>
      </c>
      <c r="C11" s="1129"/>
      <c r="E11" s="915" t="s">
        <v>484</v>
      </c>
      <c r="F11" s="143" t="s">
        <v>2303</v>
      </c>
    </row>
    <row r="12" spans="1:6" ht="15" customHeight="1">
      <c r="A12" s="254" t="str">
        <f t="shared" si="0"/>
        <v>Gestion de portefeuille et conseil d'investissement</v>
      </c>
      <c r="B12" s="445" t="s">
        <v>194</v>
      </c>
      <c r="C12" s="1129"/>
      <c r="E12" s="915" t="s">
        <v>126</v>
      </c>
      <c r="F12" s="143" t="s">
        <v>2310</v>
      </c>
    </row>
    <row r="13" spans="1:6" ht="15" customHeight="1">
      <c r="A13" s="254" t="str">
        <f t="shared" si="0"/>
        <v>Planification successorale et administration de fiducie personnelle</v>
      </c>
      <c r="B13" s="445" t="s">
        <v>195</v>
      </c>
      <c r="C13" s="1129"/>
      <c r="E13" s="915" t="s">
        <v>231</v>
      </c>
      <c r="F13" s="143" t="s">
        <v>1531</v>
      </c>
    </row>
    <row r="14" spans="1:6" ht="15" customHeight="1">
      <c r="A14" s="254" t="str">
        <f t="shared" si="0"/>
        <v>Administration de fonds collectifs</v>
      </c>
      <c r="B14" s="445" t="s">
        <v>200</v>
      </c>
      <c r="C14" s="1129"/>
      <c r="E14" s="915" t="s">
        <v>127</v>
      </c>
      <c r="F14" s="143" t="s">
        <v>2311</v>
      </c>
    </row>
    <row r="15" spans="1:6" ht="15" customHeight="1">
      <c r="A15" s="254" t="str">
        <f t="shared" si="0"/>
        <v>Garde de valeur</v>
      </c>
      <c r="B15" s="445" t="s">
        <v>347</v>
      </c>
      <c r="C15" s="1129"/>
      <c r="E15" s="915" t="s">
        <v>128</v>
      </c>
      <c r="F15" s="143" t="s">
        <v>2312</v>
      </c>
    </row>
    <row r="16" spans="1:6" ht="15">
      <c r="A16" s="254" t="str">
        <f t="shared" si="0"/>
        <v>Autres</v>
      </c>
      <c r="B16" s="445" t="s">
        <v>181</v>
      </c>
      <c r="C16" s="1129"/>
      <c r="E16" s="915" t="s">
        <v>41</v>
      </c>
      <c r="F16" s="143" t="s">
        <v>1152</v>
      </c>
    </row>
    <row r="17" spans="1:10" s="4" customFormat="1" ht="22.5" customHeight="1">
      <c r="A17" s="1011" t="str">
        <f>IF(Langue=0,E17,F17)</f>
        <v>Total des services aux particuliers</v>
      </c>
      <c r="B17" s="447" t="s">
        <v>386</v>
      </c>
      <c r="C17" s="1354">
        <f>SUM(C11:C16)</f>
        <v>0</v>
      </c>
      <c r="E17" s="915" t="s">
        <v>320</v>
      </c>
      <c r="F17" s="143" t="s">
        <v>1532</v>
      </c>
      <c r="G17" s="915"/>
      <c r="I17" s="915"/>
      <c r="J17" s="915"/>
    </row>
    <row r="18" spans="1:8" ht="15">
      <c r="A18" s="2176"/>
      <c r="B18" s="2177"/>
      <c r="C18" s="1915"/>
      <c r="F18" s="143"/>
      <c r="H18" s="965"/>
    </row>
    <row r="19" spans="1:8" ht="15" customHeight="1">
      <c r="A19" s="2161" t="str">
        <f>IF(Langue=0,E19,F19)</f>
        <v>SERVICES AUX ENTREPRISES </v>
      </c>
      <c r="B19" s="2162"/>
      <c r="C19" s="2882" t="str">
        <f>C8</f>
        <v>Montant</v>
      </c>
      <c r="E19" s="915" t="s">
        <v>129</v>
      </c>
      <c r="F19" s="143" t="s">
        <v>1362</v>
      </c>
      <c r="H19" s="965"/>
    </row>
    <row r="20" spans="1:10" s="3" customFormat="1" ht="37.5" customHeight="1">
      <c r="A20" s="1764"/>
      <c r="B20" s="1765"/>
      <c r="C20" s="2883"/>
      <c r="E20" s="915"/>
      <c r="F20" s="143"/>
      <c r="G20" s="915"/>
      <c r="I20" s="915"/>
      <c r="J20" s="915"/>
    </row>
    <row r="21" spans="1:6" ht="15" customHeight="1">
      <c r="A21" s="1062" t="str">
        <f t="shared" si="1" ref="A21:A29">IF(Langue=0,E21,F21)</f>
        <v>Fiducie corporative</v>
      </c>
      <c r="B21" s="1002">
        <v>110</v>
      </c>
      <c r="C21" s="1129"/>
      <c r="E21" s="915" t="s">
        <v>130</v>
      </c>
      <c r="F21" s="143" t="s">
        <v>2313</v>
      </c>
    </row>
    <row r="22" spans="1:6" ht="15" customHeight="1">
      <c r="A22" s="1062" t="str">
        <f t="shared" si="1"/>
        <v>Agent de transfert et registraire</v>
      </c>
      <c r="B22" s="1002">
        <v>120</v>
      </c>
      <c r="C22" s="1129"/>
      <c r="E22" s="915" t="s">
        <v>131</v>
      </c>
      <c r="F22" s="143" t="s">
        <v>2314</v>
      </c>
    </row>
    <row r="23" spans="1:6" ht="15" customHeight="1">
      <c r="A23" s="1062" t="str">
        <f t="shared" si="1"/>
        <v>Caisse de retraite</v>
      </c>
      <c r="B23" s="1002">
        <v>130</v>
      </c>
      <c r="C23" s="1129"/>
      <c r="E23" s="915" t="s">
        <v>132</v>
      </c>
      <c r="F23" s="143" t="s">
        <v>2315</v>
      </c>
    </row>
    <row r="24" spans="1:6" ht="15" customHeight="1">
      <c r="A24" s="1062" t="str">
        <f t="shared" si="1"/>
        <v>Mandat d'administration</v>
      </c>
      <c r="B24" s="1002">
        <v>140</v>
      </c>
      <c r="C24" s="1129"/>
      <c r="E24" s="915" t="s">
        <v>133</v>
      </c>
      <c r="F24" s="143" t="s">
        <v>2316</v>
      </c>
    </row>
    <row r="25" spans="1:6" ht="15" customHeight="1">
      <c r="A25" s="1062" t="str">
        <f t="shared" si="1"/>
        <v>Administration de fonds collectifs</v>
      </c>
      <c r="B25" s="1002">
        <v>150</v>
      </c>
      <c r="C25" s="1129"/>
      <c r="E25" s="915" t="s">
        <v>127</v>
      </c>
      <c r="F25" s="143" t="s">
        <v>2311</v>
      </c>
    </row>
    <row r="26" spans="1:6" ht="15" customHeight="1">
      <c r="A26" s="1062" t="str">
        <f t="shared" si="1"/>
        <v>Administration de prêts</v>
      </c>
      <c r="B26" s="1002">
        <v>160</v>
      </c>
      <c r="C26" s="1129"/>
      <c r="E26" s="915" t="s">
        <v>134</v>
      </c>
      <c r="F26" s="143" t="s">
        <v>2317</v>
      </c>
    </row>
    <row r="27" spans="1:6" ht="15" customHeight="1">
      <c r="A27" s="1062" t="str">
        <f t="shared" si="1"/>
        <v>Dépositaire de préarrangement funéraire</v>
      </c>
      <c r="B27" s="1002">
        <v>170</v>
      </c>
      <c r="C27" s="1129"/>
      <c r="E27" s="915" t="s">
        <v>135</v>
      </c>
      <c r="F27" s="143" t="s">
        <v>2318</v>
      </c>
    </row>
    <row r="28" spans="1:6" ht="15">
      <c r="A28" s="1062" t="str">
        <f t="shared" si="1"/>
        <v>Autres</v>
      </c>
      <c r="B28" s="1002">
        <v>180</v>
      </c>
      <c r="C28" s="1129"/>
      <c r="E28" s="915" t="s">
        <v>41</v>
      </c>
      <c r="F28" s="143" t="s">
        <v>1152</v>
      </c>
    </row>
    <row r="29" spans="1:6" ht="22.5" customHeight="1">
      <c r="A29" s="332" t="str">
        <f t="shared" si="1"/>
        <v>Total des services aux entreprises</v>
      </c>
      <c r="B29" s="1002">
        <v>199</v>
      </c>
      <c r="C29" s="1269">
        <f>SUM(C21:C28)</f>
        <v>0</v>
      </c>
      <c r="E29" s="915" t="s">
        <v>321</v>
      </c>
      <c r="F29" s="143" t="s">
        <v>1533</v>
      </c>
    </row>
    <row r="30" spans="1:11" s="4" customFormat="1" ht="22.5" customHeight="1">
      <c r="A30" s="1013" t="s">
        <v>80</v>
      </c>
      <c r="B30" s="462">
        <v>299</v>
      </c>
      <c r="C30" s="1355">
        <f>C29+C17</f>
        <v>0</v>
      </c>
      <c r="E30" s="915"/>
      <c r="F30" s="143"/>
      <c r="G30" s="915"/>
      <c r="H30" s="915"/>
      <c r="I30" s="915"/>
      <c r="J30" s="915"/>
      <c r="K30" s="333"/>
    </row>
    <row r="31" spans="1:3" ht="12.75" customHeight="1">
      <c r="A31" s="2299"/>
      <c r="B31" s="2300"/>
      <c r="C31" s="2297"/>
    </row>
    <row r="32" spans="1:3" ht="15">
      <c r="A32" s="2295"/>
      <c r="B32" s="2296"/>
      <c r="C32" s="2297"/>
    </row>
    <row r="33" spans="1:3" ht="15">
      <c r="A33" s="2295"/>
      <c r="B33" s="2296"/>
      <c r="C33" s="2297"/>
    </row>
    <row r="34" spans="1:3" ht="15">
      <c r="A34" s="2295"/>
      <c r="B34" s="2296"/>
      <c r="C34" s="2297"/>
    </row>
    <row r="35" spans="1:3" ht="15">
      <c r="A35" s="2295"/>
      <c r="B35" s="2296"/>
      <c r="C35" s="2297"/>
    </row>
    <row r="36" spans="1:3" ht="15">
      <c r="A36" s="964"/>
      <c r="C36" s="966"/>
    </row>
    <row r="37" spans="1:3" ht="15">
      <c r="A37" s="964"/>
      <c r="C37" s="966"/>
    </row>
    <row r="38" spans="1:3" ht="15">
      <c r="A38" s="964"/>
      <c r="C38" s="966"/>
    </row>
    <row r="39" spans="1:3" ht="15">
      <c r="A39" s="964"/>
      <c r="C39" s="966"/>
    </row>
    <row r="40" spans="1:3" ht="15">
      <c r="A40" s="964"/>
      <c r="C40" s="966"/>
    </row>
    <row r="41" spans="1:3" ht="15">
      <c r="A41" s="964"/>
      <c r="C41" s="966"/>
    </row>
    <row r="42" spans="1:3" ht="15">
      <c r="A42" s="964"/>
      <c r="C42" s="966"/>
    </row>
    <row r="43" spans="1:3" ht="15">
      <c r="A43" s="964"/>
      <c r="C43" s="966"/>
    </row>
    <row r="44" spans="1:3" ht="15">
      <c r="A44" s="964"/>
      <c r="C44" s="966"/>
    </row>
    <row r="45" spans="1:3" ht="15">
      <c r="A45" s="964"/>
      <c r="C45" s="966"/>
    </row>
    <row r="46" spans="1:3" ht="15">
      <c r="A46" s="1741">
        <f>+'2680.2'!A46:E46+1</f>
        <v>69</v>
      </c>
      <c r="B46" s="1742"/>
      <c r="C46" s="1743"/>
    </row>
    <row r="47" spans="1:3" ht="15">
      <c r="A47" s="2875"/>
      <c r="B47" s="2875"/>
      <c r="C47" s="2875"/>
    </row>
  </sheetData>
  <sheetProtection algorithmName="SHA-512" hashValue="JMs/4ZxKRFLtrUiCY3axRUP3vn3I1FMujrTmxbtaaboHNc8jRjotNwOBpDZ5rNA9cKhJ2eq7S89j733H3udQKg==" saltValue="0lIwfh70JW5/hAJNZeleww==" spinCount="100000" sheet="1" objects="1" scenarios="1"/>
  <mergeCells count="16">
    <mergeCell ref="A2:C2"/>
    <mergeCell ref="A7:C7"/>
    <mergeCell ref="A33:C35"/>
    <mergeCell ref="A46:C46"/>
    <mergeCell ref="A8:B9"/>
    <mergeCell ref="C8:C9"/>
    <mergeCell ref="A10:B10"/>
    <mergeCell ref="A31:C32"/>
    <mergeCell ref="A47:C47"/>
    <mergeCell ref="A4:C4"/>
    <mergeCell ref="A5:C5"/>
    <mergeCell ref="A3:C3"/>
    <mergeCell ref="A6:C6"/>
    <mergeCell ref="A18:C18"/>
    <mergeCell ref="A19:B20"/>
    <mergeCell ref="C19:C20"/>
  </mergeCells>
  <conditionalFormatting sqref="A4">
    <cfRule type="expression" priority="2" dxfId="132">
      <formula>'\Coopératives\[Formulaire COOP_ 2015_VF_1.1.1.xlsx]Feuil1'!#REF!=0</formula>
    </cfRule>
  </conditionalFormatting>
  <conditionalFormatting sqref="A6">
    <cfRule type="expression" priority="1" dxfId="132">
      <formula>'\Coopératives\[Formulaire COOP_ 2015_VF_1.1.1.xlsx]Feuil1'!#REF!=0</formula>
    </cfRule>
  </conditionalFormatting>
  <hyperlinks>
    <hyperlink ref="C30" location="_P300351001" tooltip="Annexe 300 - Ligne 3510 \ Schedule 300 - Line 3510" display="_P300351001"/>
  </hyperlinks>
  <printOptions horizontalCentered="1"/>
  <pageMargins left="0.393700787401575" right="0.393700787401575" top="1.11555118110236" bottom="0.590551181102362" header="0.31496062992126" footer="0.31496062992126"/>
  <pageSetup orientation="portrait" scale="76" r:id="rId2"/>
  <ignoredErrors>
    <ignoredError sqref="B11:B16 C10 B17" numberStoredAsText="1"/>
  </ignoredErrors>
  <drawing r:id="rId1"/>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Feuil53">
    <tabColor theme="8"/>
  </sheetPr>
  <dimension ref="A1:F46"/>
  <sheetViews>
    <sheetView zoomScale="90" zoomScaleNormal="90" workbookViewId="0" topLeftCell="A1">
      <selection pane="topLeft" activeCell="C34" sqref="C34"/>
    </sheetView>
  </sheetViews>
  <sheetFormatPr defaultColWidth="0" defaultRowHeight="15" outlineLevelCol="1"/>
  <cols>
    <col min="1" max="1" width="63.5714285714286" style="915" customWidth="1"/>
    <col min="2" max="2" width="10.4285714285714" style="915" customWidth="1"/>
    <col min="3" max="3" width="19.2857142857143" style="915" customWidth="1"/>
    <col min="4" max="4" width="1.42857142857143" style="915" customWidth="1"/>
    <col min="5" max="5" width="56.1428571428571" style="915" hidden="1" customWidth="1" outlineLevel="1"/>
    <col min="6" max="6" width="52.5714285714286" style="915" hidden="1" customWidth="1" outlineLevel="1"/>
    <col min="7" max="7" width="21.7142857142857" style="915" hidden="1" customWidth="1" collapsed="1"/>
    <col min="8" max="16384" width="11.4285714285714" style="915" hidden="1"/>
  </cols>
  <sheetData>
    <row r="1" spans="1:3" ht="24" customHeight="1">
      <c r="A1" s="945" t="str">
        <f>Identification!A14</f>
        <v>SOCIÉTÉ À CHARTE QUÉBÉCOISE</v>
      </c>
      <c r="B1" s="937"/>
      <c r="C1" s="218" t="str">
        <f>Identification!A15</f>
        <v>ÉTAT ANNUEL</v>
      </c>
    </row>
    <row r="2" spans="1:3" ht="15">
      <c r="A2" s="2146" t="str">
        <f>IF(Langue=0,"ANNEXE "&amp;'T des M - T of C'!A68,"SCHEDULE "&amp;'T des M - T of C'!A68)</f>
        <v>ANNEXE 3765</v>
      </c>
      <c r="B2" s="2147"/>
      <c r="C2" s="2148"/>
    </row>
    <row r="3" spans="1:3" ht="22.5" customHeight="1">
      <c r="A3" s="1901">
        <f>'300'!$A$3</f>
        <v>0</v>
      </c>
      <c r="B3" s="1902"/>
      <c r="C3" s="1903"/>
    </row>
    <row r="4" spans="1:3" ht="22.5" customHeight="1">
      <c r="A4" s="1764" t="str">
        <f>UPPER('T des M - T of C'!B68)</f>
        <v>AUTRES DÉPENSES EXCLUANT LES DÉPENSES D'INTÉRÊTS</v>
      </c>
      <c r="B4" s="1765"/>
      <c r="C4" s="1766"/>
    </row>
    <row r="5" spans="1:3" ht="22.5" customHeight="1">
      <c r="A5" s="2879" t="str">
        <f>Identification!D19&amp;" "&amp;Identification!J19</f>
        <v xml:space="preserve"> Pour l'exercice terminé le </v>
      </c>
      <c r="B5" s="2880"/>
      <c r="C5" s="2881"/>
    </row>
    <row r="6" spans="1:6" ht="15">
      <c r="A6" s="2124" t="str">
        <f>IF(Langue=0,E6,F6)</f>
        <v>(000$)</v>
      </c>
      <c r="B6" s="2125"/>
      <c r="C6" s="2126"/>
      <c r="E6" s="915" t="s">
        <v>325</v>
      </c>
      <c r="F6" s="143" t="s">
        <v>970</v>
      </c>
    </row>
    <row r="7" spans="1:6" ht="11.25" customHeight="1">
      <c r="A7" s="2185"/>
      <c r="B7" s="2186"/>
      <c r="C7" s="2187"/>
      <c r="F7" s="143"/>
    </row>
    <row r="8" spans="1:6" ht="22.5" customHeight="1">
      <c r="A8" s="1764" t="s">
        <v>397</v>
      </c>
      <c r="B8" s="1765"/>
      <c r="C8" s="2343" t="str">
        <f>IF(Langue=0,E9,F9)</f>
        <v>Montant</v>
      </c>
      <c r="E8" s="936" t="s">
        <v>397</v>
      </c>
      <c r="F8" s="160" t="s">
        <v>397</v>
      </c>
    </row>
    <row r="9" spans="1:6" ht="22.5" customHeight="1">
      <c r="A9" s="1764"/>
      <c r="B9" s="1765"/>
      <c r="C9" s="2507"/>
      <c r="E9" s="1005" t="s">
        <v>205</v>
      </c>
      <c r="F9" s="625" t="s">
        <v>1196</v>
      </c>
    </row>
    <row r="10" spans="1:6" ht="15">
      <c r="A10" s="2154"/>
      <c r="B10" s="2208"/>
      <c r="C10" s="522" t="s">
        <v>376</v>
      </c>
      <c r="F10" s="143"/>
    </row>
    <row r="11" spans="1:6" ht="15" customHeight="1">
      <c r="A11" s="614" t="str">
        <f t="shared" si="0" ref="A11:A30">IF(Langue=0,E11,F11)</f>
        <v>Commissions sur dépôts et certificats</v>
      </c>
      <c r="B11" s="447" t="s">
        <v>385</v>
      </c>
      <c r="C11" s="1182"/>
      <c r="E11" s="915" t="s">
        <v>228</v>
      </c>
      <c r="F11" s="143" t="s">
        <v>2320</v>
      </c>
    </row>
    <row r="12" spans="1:6" ht="15" customHeight="1">
      <c r="A12" s="614" t="str">
        <f t="shared" si="0"/>
        <v>Locations des locaux (montant net)</v>
      </c>
      <c r="B12" s="447" t="s">
        <v>194</v>
      </c>
      <c r="C12" s="1182"/>
      <c r="E12" s="915" t="s">
        <v>101</v>
      </c>
      <c r="F12" s="143" t="s">
        <v>2321</v>
      </c>
    </row>
    <row r="13" spans="1:6" ht="15" customHeight="1">
      <c r="A13" s="614" t="str">
        <f t="shared" si="0"/>
        <v>Réparations et entretien des bureaux</v>
      </c>
      <c r="B13" s="447" t="s">
        <v>195</v>
      </c>
      <c r="C13" s="1182"/>
      <c r="E13" s="915" t="s">
        <v>102</v>
      </c>
      <c r="F13" s="143" t="s">
        <v>2322</v>
      </c>
    </row>
    <row r="14" spans="1:6" ht="15" customHeight="1">
      <c r="A14" s="614" t="str">
        <f t="shared" si="0"/>
        <v>Mobiliers et agencements</v>
      </c>
      <c r="B14" s="447" t="s">
        <v>200</v>
      </c>
      <c r="C14" s="1182"/>
      <c r="E14" s="915" t="s">
        <v>103</v>
      </c>
      <c r="F14" s="143" t="s">
        <v>2323</v>
      </c>
    </row>
    <row r="15" spans="1:6" ht="15" customHeight="1">
      <c r="A15" s="614" t="str">
        <f t="shared" si="0"/>
        <v>Locations et entretien du matériel informatique et de bureau</v>
      </c>
      <c r="B15" s="447" t="s">
        <v>347</v>
      </c>
      <c r="C15" s="1182"/>
      <c r="E15" s="915" t="s">
        <v>104</v>
      </c>
      <c r="F15" s="143" t="s">
        <v>2324</v>
      </c>
    </row>
    <row r="16" spans="1:6" ht="15" customHeight="1">
      <c r="A16" s="614" t="str">
        <f t="shared" si="0"/>
        <v>Télécommunications</v>
      </c>
      <c r="B16" s="447" t="s">
        <v>181</v>
      </c>
      <c r="C16" s="1182"/>
      <c r="E16" s="915" t="s">
        <v>105</v>
      </c>
      <c r="F16" s="143" t="s">
        <v>1534</v>
      </c>
    </row>
    <row r="17" spans="1:6" ht="15" customHeight="1">
      <c r="A17" s="614" t="str">
        <f t="shared" si="0"/>
        <v>Publicité, marketing, et relations publiques</v>
      </c>
      <c r="B17" s="447" t="s">
        <v>188</v>
      </c>
      <c r="C17" s="1182"/>
      <c r="E17" s="915" t="s">
        <v>106</v>
      </c>
      <c r="F17" s="143" t="s">
        <v>2325</v>
      </c>
    </row>
    <row r="18" spans="1:6" ht="15" customHeight="1">
      <c r="A18" s="614" t="str">
        <f t="shared" si="0"/>
        <v>Frais de déplacement</v>
      </c>
      <c r="B18" s="447" t="s">
        <v>191</v>
      </c>
      <c r="C18" s="1182"/>
      <c r="E18" s="915" t="s">
        <v>107</v>
      </c>
      <c r="F18" s="143" t="s">
        <v>2326</v>
      </c>
    </row>
    <row r="19" spans="1:6" ht="15" customHeight="1">
      <c r="A19" s="614" t="str">
        <f t="shared" si="0"/>
        <v>Affranchissements et messageries</v>
      </c>
      <c r="B19" s="447" t="s">
        <v>396</v>
      </c>
      <c r="C19" s="1182"/>
      <c r="E19" s="915" t="s">
        <v>108</v>
      </c>
      <c r="F19" s="143" t="s">
        <v>2327</v>
      </c>
    </row>
    <row r="20" spans="1:6" ht="15" customHeight="1">
      <c r="A20" s="614" t="str">
        <f t="shared" si="0"/>
        <v>Papeterie et impression</v>
      </c>
      <c r="B20" s="462">
        <v>100</v>
      </c>
      <c r="C20" s="1182"/>
      <c r="E20" s="915" t="s">
        <v>109</v>
      </c>
      <c r="F20" s="143" t="s">
        <v>2328</v>
      </c>
    </row>
    <row r="21" spans="1:6" ht="15" customHeight="1">
      <c r="A21" s="614" t="str">
        <f t="shared" si="0"/>
        <v>Assurances-dépôts</v>
      </c>
      <c r="B21" s="462">
        <v>110</v>
      </c>
      <c r="C21" s="1182"/>
      <c r="E21" s="915" t="s">
        <v>944</v>
      </c>
      <c r="F21" s="143" t="s">
        <v>2329</v>
      </c>
    </row>
    <row r="22" spans="1:6" ht="15" customHeight="1">
      <c r="A22" s="614" t="str">
        <f t="shared" si="0"/>
        <v>Autres assurances</v>
      </c>
      <c r="B22" s="462">
        <v>120</v>
      </c>
      <c r="C22" s="1182"/>
      <c r="E22" s="915" t="s">
        <v>110</v>
      </c>
      <c r="F22" s="143" t="s">
        <v>2330</v>
      </c>
    </row>
    <row r="23" spans="1:6" ht="15" customHeight="1">
      <c r="A23" s="614" t="str">
        <f t="shared" si="0"/>
        <v>Frais de contentieux</v>
      </c>
      <c r="B23" s="462">
        <v>130</v>
      </c>
      <c r="C23" s="1182"/>
      <c r="E23" s="915" t="s">
        <v>111</v>
      </c>
      <c r="F23" s="143" t="s">
        <v>2331</v>
      </c>
    </row>
    <row r="24" spans="1:6" ht="15" customHeight="1">
      <c r="A24" s="614" t="str">
        <f t="shared" si="0"/>
        <v>Taxes d'affaires, taxes sur le capital et permis</v>
      </c>
      <c r="B24" s="462">
        <v>140</v>
      </c>
      <c r="C24" s="1182"/>
      <c r="E24" s="915" t="s">
        <v>112</v>
      </c>
      <c r="F24" s="143" t="s">
        <v>2332</v>
      </c>
    </row>
    <row r="25" spans="1:6" ht="15" customHeight="1">
      <c r="A25" s="614" t="str">
        <f t="shared" si="0"/>
        <v>Charges entre sociétés apparentées</v>
      </c>
      <c r="B25" s="462">
        <v>150</v>
      </c>
      <c r="C25" s="1182"/>
      <c r="E25" s="915" t="s">
        <v>297</v>
      </c>
      <c r="F25" s="143" t="s">
        <v>2333</v>
      </c>
    </row>
    <row r="26" spans="1:6" ht="15" customHeight="1">
      <c r="A26" s="614" t="str">
        <f t="shared" si="0"/>
        <v>Associations, cotisations et droits</v>
      </c>
      <c r="B26" s="462">
        <v>160</v>
      </c>
      <c r="C26" s="1182"/>
      <c r="E26" s="915" t="s">
        <v>113</v>
      </c>
      <c r="F26" s="143" t="s">
        <v>2334</v>
      </c>
    </row>
    <row r="27" spans="1:6" ht="15" customHeight="1">
      <c r="A27" s="614" t="str">
        <f t="shared" si="0"/>
        <v>Dons de charité</v>
      </c>
      <c r="B27" s="462">
        <v>170</v>
      </c>
      <c r="C27" s="1182"/>
      <c r="E27" s="915" t="s">
        <v>114</v>
      </c>
      <c r="F27" s="143" t="s">
        <v>1535</v>
      </c>
    </row>
    <row r="28" spans="1:6" ht="15" customHeight="1">
      <c r="A28" s="614" t="str">
        <f t="shared" si="0"/>
        <v>Amortissement - immobilisations incorporelles</v>
      </c>
      <c r="B28" s="462">
        <v>180</v>
      </c>
      <c r="C28" s="1182"/>
      <c r="E28" s="915" t="s">
        <v>560</v>
      </c>
      <c r="F28" s="143" t="s">
        <v>2335</v>
      </c>
    </row>
    <row r="29" spans="1:6" ht="15">
      <c r="A29" s="614" t="str">
        <f t="shared" si="0"/>
        <v>Amortissement - locaux, matériel informatique et de bureau</v>
      </c>
      <c r="B29" s="1047">
        <v>190</v>
      </c>
      <c r="C29" s="1198"/>
      <c r="E29" s="915" t="s">
        <v>933</v>
      </c>
      <c r="F29" s="143" t="s">
        <v>2336</v>
      </c>
    </row>
    <row r="30" spans="1:6" ht="15" customHeight="1">
      <c r="A30" s="1904" t="str">
        <f t="shared" si="0"/>
        <v>AUTRES 
(PRÉCISER)</v>
      </c>
      <c r="B30" s="2225"/>
      <c r="C30" s="1873" t="str">
        <f>C8</f>
        <v>Montant</v>
      </c>
      <c r="E30" s="915" t="s">
        <v>967</v>
      </c>
      <c r="F30" s="247" t="s">
        <v>2319</v>
      </c>
    </row>
    <row r="31" spans="1:6" ht="22.5" customHeight="1">
      <c r="A31" s="1764"/>
      <c r="B31" s="1766"/>
      <c r="C31" s="1873"/>
      <c r="F31" s="143"/>
    </row>
    <row r="32" spans="1:6" ht="15">
      <c r="A32" s="2182" t="s">
        <v>377</v>
      </c>
      <c r="B32" s="2239"/>
      <c r="C32" s="526"/>
      <c r="F32" s="143"/>
    </row>
    <row r="33" spans="1:6" ht="15">
      <c r="A33" s="1182"/>
      <c r="B33" s="1068">
        <v>200</v>
      </c>
      <c r="C33" s="1182"/>
      <c r="F33" s="143"/>
    </row>
    <row r="34" spans="1:3" ht="15" customHeight="1">
      <c r="A34" s="1182"/>
      <c r="B34" s="1068">
        <v>210</v>
      </c>
      <c r="C34" s="1182"/>
    </row>
    <row r="35" spans="1:3" ht="15" customHeight="1">
      <c r="A35" s="1182"/>
      <c r="B35" s="1068">
        <v>220</v>
      </c>
      <c r="C35" s="1182"/>
    </row>
    <row r="36" spans="1:3" ht="15" customHeight="1">
      <c r="A36" s="1182"/>
      <c r="B36" s="1068">
        <v>230</v>
      </c>
      <c r="C36" s="1182"/>
    </row>
    <row r="37" spans="1:3" ht="15" customHeight="1">
      <c r="A37" s="1198"/>
      <c r="B37" s="1068">
        <v>240</v>
      </c>
      <c r="C37" s="1182"/>
    </row>
    <row r="38" spans="1:3" ht="22.5" customHeight="1">
      <c r="A38" s="1031" t="s">
        <v>80</v>
      </c>
      <c r="B38" s="1027">
        <v>399</v>
      </c>
      <c r="C38" s="1356">
        <f>SUM(C11:C29,C33:C37)</f>
        <v>0</v>
      </c>
    </row>
    <row r="39" spans="1:3" ht="15" customHeight="1">
      <c r="A39" s="914"/>
      <c r="C39" s="916"/>
    </row>
    <row r="40" spans="1:3" ht="15">
      <c r="A40" s="914"/>
      <c r="C40" s="916"/>
    </row>
    <row r="41" spans="1:3" ht="15">
      <c r="A41" s="914"/>
      <c r="C41" s="916"/>
    </row>
    <row r="42" spans="1:3" ht="15">
      <c r="A42" s="914"/>
      <c r="C42" s="916"/>
    </row>
    <row r="43" spans="1:3" ht="15">
      <c r="A43" s="914"/>
      <c r="C43" s="916"/>
    </row>
    <row r="44" spans="1:3" ht="15">
      <c r="A44" s="914"/>
      <c r="C44" s="916"/>
    </row>
    <row r="45" spans="1:3" ht="15">
      <c r="A45" s="914"/>
      <c r="C45" s="916"/>
    </row>
    <row r="46" spans="1:3" ht="15">
      <c r="A46" s="1741">
        <f>+'3510'!A46:C46+1</f>
        <v>70</v>
      </c>
      <c r="B46" s="1742"/>
      <c r="C46" s="1743"/>
    </row>
  </sheetData>
  <sheetProtection algorithmName="SHA-512" hashValue="s+NWgYSWe96epd1c+EOZFd7ZXeqyY/vetHwW1IHyMprlX3hq0ftc0I6FIJS7ADLmW8MCU/WINMTdbnYL0YSSzg==" saltValue="hAScm+sNFhuMj6AvZUa0Gg==" spinCount="100000" sheet="1" objects="1" scenarios="1"/>
  <mergeCells count="13">
    <mergeCell ref="A2:C2"/>
    <mergeCell ref="A3:C3"/>
    <mergeCell ref="A4:C4"/>
    <mergeCell ref="A5:C5"/>
    <mergeCell ref="A46:C46"/>
    <mergeCell ref="A30:B31"/>
    <mergeCell ref="C30:C31"/>
    <mergeCell ref="A32:B32"/>
    <mergeCell ref="A6:C6"/>
    <mergeCell ref="A7:C7"/>
    <mergeCell ref="C8:C9"/>
    <mergeCell ref="A8:B9"/>
    <mergeCell ref="A10:B10"/>
  </mergeCells>
  <conditionalFormatting sqref="A4">
    <cfRule type="expression" priority="2" dxfId="132">
      <formula>'\Coopératives\[Formulaire COOP_ 2015_VF_1.1.1.xlsx]Feuil1'!#REF!=0</formula>
    </cfRule>
  </conditionalFormatting>
  <conditionalFormatting sqref="A6">
    <cfRule type="expression" priority="1" dxfId="132">
      <formula>'\Coopératives\[Formulaire COOP_ 2015_VF_1.1.1.xlsx]Feuil1'!#REF!=0</formula>
    </cfRule>
  </conditionalFormatting>
  <hyperlinks>
    <hyperlink ref="C38" location="_P300376501" tooltip="Annexe 300 - Ligne 3765 \ Schedule 300 - Line 3765" display="_P300376501"/>
  </hyperlinks>
  <printOptions horizontalCentered="1"/>
  <pageMargins left="0.393700787401575" right="0.393700787401575" top="1.11555118110236" bottom="0.590551181102362" header="0.31496062992126" footer="0.31496062992126"/>
  <pageSetup orientation="portrait" scale="76" r:id="rId2"/>
  <ignoredErrors>
    <ignoredError sqref="C10 B32" numberStoredAsText="1"/>
  </ignoredErrors>
  <drawing r:id="rId1"/>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Feuil54">
    <tabColor rgb="FFFFC000"/>
  </sheetPr>
  <dimension ref="A1:G37"/>
  <sheetViews>
    <sheetView zoomScale="90" zoomScaleNormal="90" workbookViewId="0" topLeftCell="A1">
      <selection pane="topLeft" activeCell="D16" sqref="D16"/>
    </sheetView>
  </sheetViews>
  <sheetFormatPr defaultColWidth="0" defaultRowHeight="15" outlineLevelCol="2"/>
  <cols>
    <col min="1" max="1" width="3.57142857142857" style="915" customWidth="1"/>
    <col min="2" max="2" width="60" style="1058" customWidth="1"/>
    <col min="3" max="3" width="10.1428571428571" style="915" customWidth="1"/>
    <col min="4" max="4" width="19.2857142857143" style="915" customWidth="1"/>
    <col min="5" max="5" width="1.42857142857143" style="915" customWidth="1"/>
    <col min="6" max="6" width="59.1428571428571" style="915" hidden="1" customWidth="1" outlineLevel="2"/>
    <col min="7" max="7" width="45.2857142857143" style="915" hidden="1" customWidth="1" outlineLevel="2"/>
    <col min="8" max="8" width="0" style="915" hidden="1" customWidth="1" collapsed="1"/>
    <col min="9" max="16384" width="11.4285714285714" style="915" hidden="1"/>
  </cols>
  <sheetData>
    <row r="1" spans="1:4" ht="24" customHeight="1">
      <c r="A1" s="1795" t="str">
        <f>Identification!A14</f>
        <v>SOCIÉTÉ À CHARTE QUÉBÉCOISE</v>
      </c>
      <c r="B1" s="1796"/>
      <c r="C1" s="937"/>
      <c r="D1" s="218" t="str">
        <f>Identification!A15</f>
        <v>ÉTAT ANNUEL</v>
      </c>
    </row>
    <row r="2" spans="1:4" ht="15">
      <c r="A2" s="2146" t="str">
        <f>IF(Langue=0,"ANNEXE "&amp;'T des M - T of C'!A69,"SCHEDULE "&amp;'T des M - T of C'!A69)</f>
        <v>ANNEXE 4010</v>
      </c>
      <c r="B2" s="2147"/>
      <c r="C2" s="2147"/>
      <c r="D2" s="2148"/>
    </row>
    <row r="3" spans="1:4" ht="22.5" customHeight="1">
      <c r="A3" s="1901">
        <f>'300'!$A$3</f>
        <v>0</v>
      </c>
      <c r="B3" s="1902"/>
      <c r="C3" s="1902"/>
      <c r="D3" s="1903"/>
    </row>
    <row r="4" spans="1:4" ht="22.5" customHeight="1">
      <c r="A4" s="1764" t="str">
        <f>UPPER('T des M - T of C'!B69)</f>
        <v>ENGAGEMENTS</v>
      </c>
      <c r="B4" s="1765"/>
      <c r="C4" s="1765"/>
      <c r="D4" s="1766"/>
    </row>
    <row r="5" spans="1:4" ht="22.5" customHeight="1">
      <c r="A5" s="2188" t="str">
        <f>IF(Langue=0,"au "&amp;Identification!J19,"As at "&amp;Identification!J19)</f>
        <v>au </v>
      </c>
      <c r="B5" s="2189"/>
      <c r="C5" s="2189"/>
      <c r="D5" s="2190"/>
    </row>
    <row r="6" spans="1:7" ht="15" customHeight="1">
      <c r="A6" s="2124" t="str">
        <f>IF(Langue=0,F6,G6)</f>
        <v>(000$)</v>
      </c>
      <c r="B6" s="2125"/>
      <c r="C6" s="2125"/>
      <c r="D6" s="2126"/>
      <c r="F6" s="915" t="s">
        <v>325</v>
      </c>
      <c r="G6" s="143" t="s">
        <v>970</v>
      </c>
    </row>
    <row r="7" spans="1:7" ht="11.25" customHeight="1">
      <c r="A7" s="1694"/>
      <c r="B7" s="1695"/>
      <c r="C7" s="1695"/>
      <c r="D7" s="1696"/>
      <c r="F7" s="1709" t="s">
        <v>945</v>
      </c>
      <c r="G7" s="2136" t="s">
        <v>1366</v>
      </c>
    </row>
    <row r="8" spans="1:7" ht="15">
      <c r="A8" s="2306" t="str">
        <f>IF(Langue=0,F7,G7)</f>
        <v>Instruments financiers dont les montants contractuels comportent un risque de crédit</v>
      </c>
      <c r="B8" s="2311"/>
      <c r="C8" s="2307"/>
      <c r="D8" s="2841" t="str">
        <f>IF(Langue=0,F10,G10)</f>
        <v>Montant</v>
      </c>
      <c r="F8" s="1709"/>
      <c r="G8" s="2136"/>
    </row>
    <row r="9" spans="1:7" ht="37.5" customHeight="1">
      <c r="A9" s="1896"/>
      <c r="B9" s="1897"/>
      <c r="C9" s="1898"/>
      <c r="D9" s="2842"/>
      <c r="F9" s="1709"/>
      <c r="G9" s="2136"/>
    </row>
    <row r="10" spans="1:7" ht="15" customHeight="1">
      <c r="A10" s="2748"/>
      <c r="B10" s="2749"/>
      <c r="C10" s="2893"/>
      <c r="D10" s="522" t="s">
        <v>377</v>
      </c>
      <c r="F10" s="915" t="s">
        <v>205</v>
      </c>
      <c r="G10" s="143" t="s">
        <v>1196</v>
      </c>
    </row>
    <row r="11" spans="1:7" ht="15" customHeight="1">
      <c r="A11" s="2889" t="str">
        <f t="shared" si="0" ref="A11:A16">IF(Langue=0,F11,G11)</f>
        <v>Garanties et lettres de crédit de soutien</v>
      </c>
      <c r="B11" s="2890"/>
      <c r="C11" s="463" t="s">
        <v>385</v>
      </c>
      <c r="D11" s="1182"/>
      <c r="F11" s="915" t="s">
        <v>75</v>
      </c>
      <c r="G11" s="143" t="s">
        <v>1367</v>
      </c>
    </row>
    <row r="12" spans="1:7" ht="15" customHeight="1">
      <c r="A12" s="2889" t="str">
        <f t="shared" si="0"/>
        <v>Lettres de crédit documentaires</v>
      </c>
      <c r="B12" s="2890"/>
      <c r="C12" s="463" t="s">
        <v>194</v>
      </c>
      <c r="D12" s="1182"/>
      <c r="F12" s="915" t="s">
        <v>76</v>
      </c>
      <c r="G12" s="143" t="s">
        <v>1368</v>
      </c>
    </row>
    <row r="13" spans="1:7" ht="15" customHeight="1">
      <c r="A13" s="2889" t="str">
        <f t="shared" si="0"/>
        <v>Prêts de titres</v>
      </c>
      <c r="B13" s="2890"/>
      <c r="C13" s="463" t="s">
        <v>195</v>
      </c>
      <c r="D13" s="1182"/>
      <c r="F13" s="915" t="s">
        <v>1749</v>
      </c>
      <c r="G13" s="143" t="s">
        <v>1750</v>
      </c>
    </row>
    <row r="14" spans="1:7" ht="15">
      <c r="A14" s="2889" t="str">
        <f t="shared" si="0"/>
        <v>Engagements de crédit</v>
      </c>
      <c r="B14" s="2890"/>
      <c r="C14" s="463" t="s">
        <v>200</v>
      </c>
      <c r="D14" s="1182"/>
      <c r="F14" s="915" t="s">
        <v>77</v>
      </c>
      <c r="G14" s="143" t="s">
        <v>1369</v>
      </c>
    </row>
    <row r="15" spans="1:7" ht="15">
      <c r="A15" s="2891" t="str">
        <f t="shared" si="0"/>
        <v>Facilités d'émission d'effets/facilités de prise ferme renouvelable</v>
      </c>
      <c r="B15" s="2892"/>
      <c r="C15" s="463" t="s">
        <v>347</v>
      </c>
      <c r="D15" s="1182"/>
      <c r="F15" s="915" t="s">
        <v>78</v>
      </c>
      <c r="G15" s="143" t="s">
        <v>1370</v>
      </c>
    </row>
    <row r="16" spans="1:7" s="925" customFormat="1" ht="22.5" customHeight="1">
      <c r="A16" s="2141" t="str">
        <f t="shared" si="0"/>
        <v>TOTAL DES ENGAGEMENTS</v>
      </c>
      <c r="B16" s="2888"/>
      <c r="C16" s="447" t="s">
        <v>386</v>
      </c>
      <c r="D16" s="1094">
        <f>SUM(D11:D15)</f>
        <v>0</v>
      </c>
      <c r="F16" s="915" t="s">
        <v>680</v>
      </c>
      <c r="G16" s="143" t="s">
        <v>1371</v>
      </c>
    </row>
    <row r="17" spans="1:7" ht="15">
      <c r="A17" s="1694"/>
      <c r="B17" s="1695"/>
      <c r="C17" s="1695"/>
      <c r="D17" s="1696"/>
      <c r="G17" s="143"/>
    </row>
    <row r="18" spans="1:7" ht="15">
      <c r="A18" s="914"/>
      <c r="B18" s="915"/>
      <c r="D18" s="916"/>
      <c r="G18" s="143"/>
    </row>
    <row r="19" spans="1:4" ht="15">
      <c r="A19" s="914"/>
      <c r="B19" s="915"/>
      <c r="D19" s="916"/>
    </row>
    <row r="20" spans="1:4" ht="15">
      <c r="A20" s="914"/>
      <c r="B20" s="915"/>
      <c r="D20" s="916"/>
    </row>
    <row r="21" spans="1:4" ht="15">
      <c r="A21" s="914"/>
      <c r="B21" s="915"/>
      <c r="D21" s="916"/>
    </row>
    <row r="22" spans="1:4" ht="15">
      <c r="A22" s="914"/>
      <c r="B22" s="915"/>
      <c r="D22" s="916"/>
    </row>
    <row r="23" spans="1:4" ht="15">
      <c r="A23" s="914"/>
      <c r="B23" s="915"/>
      <c r="D23" s="916"/>
    </row>
    <row r="24" spans="1:4" ht="15">
      <c r="A24" s="914"/>
      <c r="B24" s="915"/>
      <c r="D24" s="916"/>
    </row>
    <row r="25" spans="1:4" ht="15">
      <c r="A25" s="914"/>
      <c r="B25" s="915"/>
      <c r="D25" s="916"/>
    </row>
    <row r="26" spans="1:4" ht="15">
      <c r="A26" s="914"/>
      <c r="B26" s="915"/>
      <c r="D26" s="916"/>
    </row>
    <row r="27" spans="1:4" ht="15">
      <c r="A27" s="914"/>
      <c r="B27" s="915"/>
      <c r="D27" s="916"/>
    </row>
    <row r="28" spans="1:4" ht="15">
      <c r="A28" s="914"/>
      <c r="B28" s="915"/>
      <c r="D28" s="916"/>
    </row>
    <row r="29" spans="1:4" ht="15">
      <c r="A29" s="914"/>
      <c r="B29" s="915"/>
      <c r="D29" s="916"/>
    </row>
    <row r="30" spans="1:4" ht="15">
      <c r="A30" s="914"/>
      <c r="B30" s="915"/>
      <c r="D30" s="916"/>
    </row>
    <row r="31" spans="1:4" ht="15">
      <c r="A31" s="914"/>
      <c r="B31" s="915"/>
      <c r="D31" s="916"/>
    </row>
    <row r="32" spans="1:4" ht="15">
      <c r="A32" s="914"/>
      <c r="B32" s="915"/>
      <c r="D32" s="916"/>
    </row>
    <row r="33" spans="1:4" ht="15">
      <c r="A33" s="914"/>
      <c r="B33" s="915"/>
      <c r="D33" s="916"/>
    </row>
    <row r="34" spans="1:4" ht="15">
      <c r="A34" s="1694"/>
      <c r="B34" s="1695"/>
      <c r="C34" s="1695"/>
      <c r="D34" s="1696"/>
    </row>
    <row r="35" spans="1:4" ht="15">
      <c r="A35" s="1694"/>
      <c r="B35" s="1695"/>
      <c r="C35" s="1695"/>
      <c r="D35" s="1696"/>
    </row>
    <row r="36" spans="1:4" ht="15">
      <c r="A36" s="1694"/>
      <c r="B36" s="1695"/>
      <c r="C36" s="1695"/>
      <c r="D36" s="1696"/>
    </row>
    <row r="37" spans="1:4" ht="15">
      <c r="A37" s="1741">
        <f>+'3765'!A46:C46+1</f>
        <v>71</v>
      </c>
      <c r="B37" s="1742"/>
      <c r="C37" s="1742"/>
      <c r="D37" s="1743"/>
    </row>
  </sheetData>
  <sheetProtection algorithmName="SHA-512" hashValue="XCVZ9UyBBBfNWEi5EFUgD4A1QTZBj+NgGP3zY5RdMpCxaAjARbLOzayYbvHC3XRBapu3sZy5qeB1kw7mdLUVYA==" saltValue="rBspnCzF0MV7Q3FDOmkikQ==" spinCount="100000" sheet="1" objects="1" scenarios="1"/>
  <mergeCells count="20">
    <mergeCell ref="A37:D37"/>
    <mergeCell ref="A17:D17"/>
    <mergeCell ref="A34:D36"/>
    <mergeCell ref="A6:D6"/>
    <mergeCell ref="A7:D7"/>
    <mergeCell ref="D8:D9"/>
    <mergeCell ref="A12:B12"/>
    <mergeCell ref="A14:B14"/>
    <mergeCell ref="A15:B15"/>
    <mergeCell ref="A11:B11"/>
    <mergeCell ref="A8:C10"/>
    <mergeCell ref="A13:B13"/>
    <mergeCell ref="A1:B1"/>
    <mergeCell ref="F7:F9"/>
    <mergeCell ref="G7:G9"/>
    <mergeCell ref="A16:B16"/>
    <mergeCell ref="A2:D2"/>
    <mergeCell ref="A3:D3"/>
    <mergeCell ref="A4:D4"/>
    <mergeCell ref="A5:D5"/>
  </mergeCells>
  <conditionalFormatting sqref="A4">
    <cfRule type="expression" priority="2" dxfId="132">
      <formula>'\Coopératives\[Formulaire COOP_ 2015_VF_1.1.1.xlsx]Feuil1'!#REF!=0</formula>
    </cfRule>
  </conditionalFormatting>
  <conditionalFormatting sqref="A6">
    <cfRule type="expression" priority="1" dxfId="132">
      <formula>'\Coopératives\[Formulaire COOP_ 2015_VF_1.1.1.xlsx]Feuil1'!#REF!=0</formula>
    </cfRule>
  </conditionalFormatting>
  <printOptions horizontalCentered="1"/>
  <pageMargins left="0.393700787401575" right="0.393700787401575" top="1.11555118110236" bottom="0.590551181102362" header="0.31496062992126" footer="0.31496062992126"/>
  <pageSetup orientation="portrait" scale="76" r:id="rId2"/>
  <ignoredErrors>
    <ignoredError sqref="C16" numberStoredAsText="1"/>
  </ignoredErrors>
  <drawing r:id="rId1"/>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Feuil55">
    <tabColor rgb="FFFFC000"/>
  </sheetPr>
  <dimension ref="A1:K54"/>
  <sheetViews>
    <sheetView zoomScale="90" zoomScaleNormal="90" workbookViewId="0" topLeftCell="A1">
      <selection pane="topLeft" activeCell="F27" sqref="F27"/>
    </sheetView>
  </sheetViews>
  <sheetFormatPr defaultColWidth="0" defaultRowHeight="15" outlineLevelCol="2"/>
  <cols>
    <col min="1" max="1" width="36.5714285714286" style="965" customWidth="1"/>
    <col min="2" max="2" width="6" style="965" customWidth="1"/>
    <col min="3" max="7" width="15.2857142857143" style="965" customWidth="1"/>
    <col min="8" max="8" width="19.2857142857143" style="965" customWidth="1"/>
    <col min="9" max="9" width="1.42857142857143" style="965" customWidth="1"/>
    <col min="10" max="10" width="39.2857142857143" style="965" hidden="1" customWidth="1" outlineLevel="2"/>
    <col min="11" max="11" width="68.5714285714286" style="965" hidden="1" customWidth="1" outlineLevel="2"/>
    <col min="12" max="12" width="0" style="965" hidden="1" customWidth="1" collapsed="1"/>
    <col min="13" max="16384" width="11.4285714285714" style="965" hidden="1"/>
  </cols>
  <sheetData>
    <row r="1" spans="1:8" ht="24" customHeight="1">
      <c r="A1" s="1795" t="str">
        <f>Identification!A14</f>
        <v>SOCIÉTÉ À CHARTE QUÉBÉCOISE</v>
      </c>
      <c r="B1" s="1796"/>
      <c r="C1" s="1796"/>
      <c r="D1" s="1796"/>
      <c r="E1" s="1796"/>
      <c r="F1" s="1796"/>
      <c r="G1" s="937"/>
      <c r="H1" s="218" t="str">
        <f>Identification!A15</f>
        <v>ÉTAT ANNUEL</v>
      </c>
    </row>
    <row r="2" spans="1:8" ht="15">
      <c r="A2" s="2146" t="str">
        <f>IF(Langue=0,"ANNEXE "&amp;'T des M - T of C'!A70,"SCHEDULE "&amp;'T des M - T of C'!A70)</f>
        <v>ANNEXE 4045</v>
      </c>
      <c r="B2" s="2147"/>
      <c r="C2" s="2147"/>
      <c r="D2" s="2147"/>
      <c r="E2" s="2147"/>
      <c r="F2" s="2147"/>
      <c r="G2" s="2147"/>
      <c r="H2" s="2148"/>
    </row>
    <row r="3" spans="1:8" ht="22.5" customHeight="1">
      <c r="A3" s="1901">
        <f>'300'!$A$3</f>
        <v>0</v>
      </c>
      <c r="B3" s="1902"/>
      <c r="C3" s="1902"/>
      <c r="D3" s="1902"/>
      <c r="E3" s="1902"/>
      <c r="F3" s="1902"/>
      <c r="G3" s="1902"/>
      <c r="H3" s="1903"/>
    </row>
    <row r="4" spans="1:8" ht="22.5" customHeight="1">
      <c r="A4" s="1764" t="str">
        <f>UPPER(+'T des M - T of C'!B70)</f>
        <v>SOMMAIRE DES ACTIFS GÉRÉS POUR AUTRUI/BIENS SOUS ADMINISTRATION CLASSÉS PAR TYPE DE PRODUITS</v>
      </c>
      <c r="B4" s="1765"/>
      <c r="C4" s="1765"/>
      <c r="D4" s="1765"/>
      <c r="E4" s="1765"/>
      <c r="F4" s="1765"/>
      <c r="G4" s="1765"/>
      <c r="H4" s="1766"/>
    </row>
    <row r="5" spans="1:8" ht="22.5" customHeight="1">
      <c r="A5" s="2188" t="str">
        <f>IF(Langue=0,"au "&amp;Identification!J19,"As at "&amp;Identification!J19)</f>
        <v>au </v>
      </c>
      <c r="B5" s="2189"/>
      <c r="C5" s="2189"/>
      <c r="D5" s="2189"/>
      <c r="E5" s="2189"/>
      <c r="F5" s="2189"/>
      <c r="G5" s="2189"/>
      <c r="H5" s="2190"/>
    </row>
    <row r="6" spans="1:11" ht="15">
      <c r="A6" s="2124" t="str">
        <f>IF(Langue=0,J6,K6)</f>
        <v>(000$)</v>
      </c>
      <c r="B6" s="2125"/>
      <c r="C6" s="2125"/>
      <c r="D6" s="2125"/>
      <c r="E6" s="2125"/>
      <c r="F6" s="2125"/>
      <c r="G6" s="2125"/>
      <c r="H6" s="2126"/>
      <c r="J6" s="102" t="s">
        <v>325</v>
      </c>
      <c r="K6" s="244" t="s">
        <v>970</v>
      </c>
    </row>
    <row r="7" spans="1:11" ht="11.25" customHeight="1">
      <c r="A7" s="2823"/>
      <c r="B7" s="2493"/>
      <c r="C7" s="2493"/>
      <c r="D7" s="2493"/>
      <c r="E7" s="2493"/>
      <c r="F7" s="2493"/>
      <c r="G7" s="2493"/>
      <c r="H7" s="2494"/>
      <c r="K7" s="330"/>
    </row>
    <row r="8" spans="1:11" ht="15" customHeight="1">
      <c r="A8" s="2161" t="str">
        <f>IF(Langue=0,J36,K36)</f>
        <v>SERVICES AUX PARTICULIERS</v>
      </c>
      <c r="B8" s="2225"/>
      <c r="C8" s="2169" t="str">
        <f>IF(Langue=0,J37,K37)</f>
        <v xml:space="preserve"> Régimes enregistrés sans gestion</v>
      </c>
      <c r="D8" s="2169" t="str">
        <f>IF(Langue=0,J38,K38)</f>
        <v>Régimes enregistrés et comptes autogérés</v>
      </c>
      <c r="E8" s="2169" t="str">
        <f>IF(Langue=0,J39,K39)</f>
        <v>Mandats de gestion</v>
      </c>
      <c r="F8" s="2169" t="str">
        <f>IF(Langue=0,J40,K40)</f>
        <v xml:space="preserve"> Comptes en fiducie particuliers</v>
      </c>
      <c r="G8" s="2169" t="str">
        <f>IF(Langue=0,J41,K41)</f>
        <v xml:space="preserve"> Fonds collectifs</v>
      </c>
      <c r="H8" s="2169" t="str">
        <f>IF(Langue=0,J42,K42)</f>
        <v>Total</v>
      </c>
      <c r="K8" s="330"/>
    </row>
    <row r="9" spans="1:11" ht="100.5" customHeight="1">
      <c r="A9" s="1764"/>
      <c r="B9" s="1766"/>
      <c r="C9" s="2170"/>
      <c r="D9" s="2170"/>
      <c r="E9" s="2170"/>
      <c r="F9" s="2170"/>
      <c r="G9" s="2170"/>
      <c r="H9" s="2170"/>
      <c r="K9" s="330"/>
    </row>
    <row r="10" spans="1:11" ht="15" customHeight="1">
      <c r="A10" s="2894"/>
      <c r="B10" s="2895"/>
      <c r="C10" s="527" t="s">
        <v>376</v>
      </c>
      <c r="D10" s="527" t="s">
        <v>378</v>
      </c>
      <c r="E10" s="527" t="s">
        <v>379</v>
      </c>
      <c r="F10" s="527" t="s">
        <v>380</v>
      </c>
      <c r="G10" s="527" t="s">
        <v>381</v>
      </c>
      <c r="H10" s="527" t="s">
        <v>382</v>
      </c>
      <c r="K10" s="330"/>
    </row>
    <row r="11" spans="1:11" s="3" customFormat="1" ht="15">
      <c r="A11" s="334" t="str">
        <f t="shared" si="0" ref="A11:A18">IF(Langue=0,J11,K11)</f>
        <v>Encaisse des fonds fiduciaires</v>
      </c>
      <c r="B11" s="365" t="s">
        <v>385</v>
      </c>
      <c r="C11" s="1173"/>
      <c r="D11" s="1173"/>
      <c r="E11" s="1173"/>
      <c r="F11" s="1173"/>
      <c r="G11" s="1173"/>
      <c r="H11" s="1357">
        <f t="shared" si="1" ref="H11:H17">SUM(C11:G11)</f>
        <v>0</v>
      </c>
      <c r="J11" s="120" t="s">
        <v>136</v>
      </c>
      <c r="K11" s="154" t="s">
        <v>1358</v>
      </c>
    </row>
    <row r="12" spans="1:11" s="3" customFormat="1" ht="15">
      <c r="A12" s="334" t="str">
        <f t="shared" si="0"/>
        <v>Titres - obligations, actions</v>
      </c>
      <c r="B12" s="365" t="s">
        <v>194</v>
      </c>
      <c r="C12" s="1173"/>
      <c r="D12" s="1173"/>
      <c r="E12" s="1173"/>
      <c r="F12" s="1173"/>
      <c r="G12" s="1173"/>
      <c r="H12" s="1357">
        <f t="shared" si="1"/>
        <v>0</v>
      </c>
      <c r="J12" s="120" t="s">
        <v>137</v>
      </c>
      <c r="K12" s="154" t="s">
        <v>1359</v>
      </c>
    </row>
    <row r="13" spans="1:11" s="3" customFormat="1" ht="15">
      <c r="A13" s="334" t="str">
        <f t="shared" si="0"/>
        <v>Fonds distincts et fonds communs</v>
      </c>
      <c r="B13" s="365" t="s">
        <v>504</v>
      </c>
      <c r="C13" s="1173"/>
      <c r="D13" s="1173"/>
      <c r="E13" s="1173"/>
      <c r="F13" s="1173"/>
      <c r="G13" s="1173"/>
      <c r="H13" s="1357">
        <f t="shared" si="1"/>
        <v>0</v>
      </c>
      <c r="J13" s="120" t="s">
        <v>771</v>
      </c>
      <c r="K13" s="154" t="s">
        <v>1361</v>
      </c>
    </row>
    <row r="14" spans="1:11" s="3" customFormat="1" ht="15">
      <c r="A14" s="334" t="str">
        <f t="shared" si="0"/>
        <v>Prêts hypothécaires</v>
      </c>
      <c r="B14" s="365" t="s">
        <v>195</v>
      </c>
      <c r="C14" s="1173"/>
      <c r="D14" s="1173"/>
      <c r="E14" s="1173"/>
      <c r="F14" s="1173"/>
      <c r="G14" s="1173"/>
      <c r="H14" s="1357">
        <f t="shared" si="1"/>
        <v>0</v>
      </c>
      <c r="J14" s="120" t="s">
        <v>28</v>
      </c>
      <c r="K14" s="154" t="s">
        <v>1008</v>
      </c>
    </row>
    <row r="15" spans="1:11" s="3" customFormat="1" ht="15">
      <c r="A15" s="334" t="str">
        <f t="shared" si="0"/>
        <v>Dépôts garantis - sociétés</v>
      </c>
      <c r="B15" s="365" t="s">
        <v>200</v>
      </c>
      <c r="C15" s="1173"/>
      <c r="D15" s="1173"/>
      <c r="E15" s="1173"/>
      <c r="F15" s="1173"/>
      <c r="G15" s="1173"/>
      <c r="H15" s="1357">
        <f t="shared" si="1"/>
        <v>0</v>
      </c>
      <c r="J15" s="120" t="s">
        <v>1520</v>
      </c>
      <c r="K15" s="154" t="s">
        <v>1521</v>
      </c>
    </row>
    <row r="16" spans="1:11" s="3" customFormat="1" ht="15">
      <c r="A16" s="334" t="str">
        <f t="shared" si="0"/>
        <v>Dépôts garantis - compagnies affiliées</v>
      </c>
      <c r="B16" s="365" t="s">
        <v>347</v>
      </c>
      <c r="C16" s="1173"/>
      <c r="D16" s="1173"/>
      <c r="E16" s="1173"/>
      <c r="F16" s="1173"/>
      <c r="G16" s="1173"/>
      <c r="H16" s="1357">
        <f t="shared" si="1"/>
        <v>0</v>
      </c>
      <c r="J16" s="120" t="s">
        <v>138</v>
      </c>
      <c r="K16" s="154" t="s">
        <v>1360</v>
      </c>
    </row>
    <row r="17" spans="1:11" s="3" customFormat="1" ht="15">
      <c r="A17" s="334" t="str">
        <f t="shared" si="0"/>
        <v>Autres</v>
      </c>
      <c r="B17" s="365" t="s">
        <v>181</v>
      </c>
      <c r="C17" s="1173"/>
      <c r="D17" s="1173"/>
      <c r="E17" s="1173"/>
      <c r="F17" s="1173"/>
      <c r="G17" s="1173"/>
      <c r="H17" s="1357">
        <f t="shared" si="1"/>
        <v>0</v>
      </c>
      <c r="J17" s="120" t="s">
        <v>41</v>
      </c>
      <c r="K17" s="154" t="s">
        <v>1152</v>
      </c>
    </row>
    <row r="18" spans="1:11" s="3" customFormat="1" ht="22.5" customHeight="1">
      <c r="A18" s="1011" t="str">
        <f t="shared" si="0"/>
        <v>Total</v>
      </c>
      <c r="B18" s="369" t="s">
        <v>386</v>
      </c>
      <c r="C18" s="1358">
        <f t="shared" si="2" ref="C18:H18">SUM(C11:C17)</f>
        <v>0</v>
      </c>
      <c r="D18" s="1358">
        <f t="shared" si="2"/>
        <v>0</v>
      </c>
      <c r="E18" s="1358">
        <f t="shared" si="2"/>
        <v>0</v>
      </c>
      <c r="F18" s="1358">
        <f t="shared" si="2"/>
        <v>0</v>
      </c>
      <c r="G18" s="1358">
        <f t="shared" si="2"/>
        <v>0</v>
      </c>
      <c r="H18" s="1359">
        <f t="shared" si="2"/>
        <v>0</v>
      </c>
      <c r="J18" s="938" t="s">
        <v>53</v>
      </c>
      <c r="K18" s="121" t="s">
        <v>53</v>
      </c>
    </row>
    <row r="19" spans="1:11" ht="15" customHeight="1">
      <c r="A19" s="1764" t="str">
        <f>IF(Langue=0,J48,K48)</f>
        <v>SERVICES AUX ENTREPRISES</v>
      </c>
      <c r="B19" s="1766"/>
      <c r="C19" s="2170" t="str">
        <f>IF(Langue=0,J49,K49)</f>
        <v xml:space="preserve"> RÉER collectifs</v>
      </c>
      <c r="D19" s="2170" t="str">
        <f>IF(Langue=0,J50,K50)</f>
        <v>Agences</v>
      </c>
      <c r="E19" s="2170" t="str">
        <f>IF(Langue=0,J51,K51)</f>
        <v>Caisses de retraite et avantages sociaux</v>
      </c>
      <c r="F19" s="2170" t="str">
        <f>IF(Langue=0,J52,K52)</f>
        <v xml:space="preserve"> Mandats d'administration</v>
      </c>
      <c r="G19" s="2172" t="str">
        <f>G8</f>
        <v xml:space="preserve"> Fonds collectifs</v>
      </c>
      <c r="H19" s="2172" t="str">
        <f>H8</f>
        <v>Total</v>
      </c>
      <c r="K19" s="330"/>
    </row>
    <row r="20" spans="1:11" ht="44.25" customHeight="1">
      <c r="A20" s="1764"/>
      <c r="B20" s="1766"/>
      <c r="C20" s="2170"/>
      <c r="D20" s="2170"/>
      <c r="E20" s="2170"/>
      <c r="F20" s="2170"/>
      <c r="G20" s="2172"/>
      <c r="H20" s="2172"/>
      <c r="K20" s="330"/>
    </row>
    <row r="21" spans="1:11" ht="15" customHeight="1">
      <c r="A21" s="2894"/>
      <c r="B21" s="2903"/>
      <c r="C21" s="527" t="s">
        <v>384</v>
      </c>
      <c r="D21" s="527" t="s">
        <v>164</v>
      </c>
      <c r="E21" s="527" t="s">
        <v>145</v>
      </c>
      <c r="F21" s="527" t="s">
        <v>149</v>
      </c>
      <c r="G21" s="527" t="s">
        <v>150</v>
      </c>
      <c r="H21" s="527" t="s">
        <v>171</v>
      </c>
      <c r="K21" s="330"/>
    </row>
    <row r="22" spans="1:11" s="3" customFormat="1" ht="15">
      <c r="A22" s="908" t="str">
        <f>A11</f>
        <v>Encaisse des fonds fiduciaires</v>
      </c>
      <c r="B22" s="370">
        <v>100</v>
      </c>
      <c r="C22" s="1173"/>
      <c r="D22" s="1173"/>
      <c r="E22" s="1173"/>
      <c r="F22" s="1173"/>
      <c r="G22" s="1173"/>
      <c r="H22" s="1357">
        <f t="shared" si="3" ref="H22:H28">SUM(C22:G22)</f>
        <v>0</v>
      </c>
      <c r="J22" s="120"/>
      <c r="K22" s="154"/>
    </row>
    <row r="23" spans="1:11" s="3" customFormat="1" ht="15">
      <c r="A23" s="908" t="str">
        <f t="shared" si="4" ref="A23:A28">A12</f>
        <v>Titres - obligations, actions</v>
      </c>
      <c r="B23" s="370">
        <v>110</v>
      </c>
      <c r="C23" s="1173"/>
      <c r="D23" s="1173"/>
      <c r="E23" s="1173"/>
      <c r="F23" s="1173"/>
      <c r="G23" s="1173"/>
      <c r="H23" s="1357">
        <f t="shared" si="3"/>
        <v>0</v>
      </c>
      <c r="J23" s="120"/>
      <c r="K23" s="154"/>
    </row>
    <row r="24" spans="1:11" s="3" customFormat="1" ht="15">
      <c r="A24" s="908" t="str">
        <f t="shared" si="4"/>
        <v>Fonds distincts et fonds communs</v>
      </c>
      <c r="B24" s="370">
        <v>115</v>
      </c>
      <c r="C24" s="1173"/>
      <c r="D24" s="1173"/>
      <c r="E24" s="1173"/>
      <c r="F24" s="1173"/>
      <c r="G24" s="1173"/>
      <c r="H24" s="1357">
        <f t="shared" si="3"/>
        <v>0</v>
      </c>
      <c r="J24" s="120"/>
      <c r="K24" s="154"/>
    </row>
    <row r="25" spans="1:11" s="3" customFormat="1" ht="15">
      <c r="A25" s="908" t="str">
        <f t="shared" si="4"/>
        <v>Prêts hypothécaires</v>
      </c>
      <c r="B25" s="370">
        <v>120</v>
      </c>
      <c r="C25" s="1173"/>
      <c r="D25" s="1173"/>
      <c r="E25" s="1173"/>
      <c r="F25" s="1173"/>
      <c r="G25" s="1173"/>
      <c r="H25" s="1357">
        <f t="shared" si="3"/>
        <v>0</v>
      </c>
      <c r="J25" s="120"/>
      <c r="K25" s="154"/>
    </row>
    <row r="26" spans="1:11" s="3" customFormat="1" ht="15">
      <c r="A26" s="908" t="str">
        <f t="shared" si="4"/>
        <v>Dépôts garantis - sociétés</v>
      </c>
      <c r="B26" s="370">
        <v>130</v>
      </c>
      <c r="C26" s="1173"/>
      <c r="D26" s="1173"/>
      <c r="E26" s="1173"/>
      <c r="F26" s="1173"/>
      <c r="G26" s="1173"/>
      <c r="H26" s="1357">
        <f t="shared" si="3"/>
        <v>0</v>
      </c>
      <c r="J26" s="120"/>
      <c r="K26" s="154"/>
    </row>
    <row r="27" spans="1:11" s="3" customFormat="1" ht="15">
      <c r="A27" s="908" t="str">
        <f t="shared" si="4"/>
        <v>Dépôts garantis - compagnies affiliées</v>
      </c>
      <c r="B27" s="370">
        <v>140</v>
      </c>
      <c r="C27" s="1173"/>
      <c r="D27" s="1173"/>
      <c r="E27" s="1173"/>
      <c r="F27" s="1173"/>
      <c r="G27" s="1173"/>
      <c r="H27" s="1357">
        <f t="shared" si="3"/>
        <v>0</v>
      </c>
      <c r="J27" s="120"/>
      <c r="K27" s="154"/>
    </row>
    <row r="28" spans="1:11" s="3" customFormat="1" ht="15">
      <c r="A28" s="908" t="str">
        <f t="shared" si="4"/>
        <v>Autres</v>
      </c>
      <c r="B28" s="370">
        <v>150</v>
      </c>
      <c r="C28" s="1173"/>
      <c r="D28" s="1173"/>
      <c r="E28" s="1173"/>
      <c r="F28" s="1173"/>
      <c r="G28" s="1173"/>
      <c r="H28" s="1357">
        <f t="shared" si="3"/>
        <v>0</v>
      </c>
      <c r="J28" s="120"/>
      <c r="K28" s="154"/>
    </row>
    <row r="29" spans="1:11" s="3" customFormat="1" ht="22.5" customHeight="1">
      <c r="A29" s="909" t="str">
        <f>A18</f>
        <v>Total</v>
      </c>
      <c r="B29" s="371">
        <v>159</v>
      </c>
      <c r="C29" s="1360">
        <f t="shared" si="5" ref="C29:H29">SUM(C22:C28)</f>
        <v>0</v>
      </c>
      <c r="D29" s="1360">
        <f t="shared" si="5"/>
        <v>0</v>
      </c>
      <c r="E29" s="1360">
        <f t="shared" si="5"/>
        <v>0</v>
      </c>
      <c r="F29" s="1360">
        <f t="shared" si="5"/>
        <v>0</v>
      </c>
      <c r="G29" s="1360">
        <f t="shared" si="5"/>
        <v>0</v>
      </c>
      <c r="H29" s="1357">
        <f t="shared" si="5"/>
        <v>0</v>
      </c>
      <c r="J29" s="938"/>
      <c r="K29" s="121"/>
    </row>
    <row r="30" spans="1:11" s="4" customFormat="1" ht="22.5" customHeight="1">
      <c r="A30" s="1011" t="str">
        <f>IF(Langue=0,J30,K30)</f>
        <v>TOTAL DES ACTIFS GÉRÉS POUR AUTRUI</v>
      </c>
      <c r="B30" s="371">
        <v>199</v>
      </c>
      <c r="C30" s="1361">
        <f>SUM(C18,C29)</f>
        <v>0</v>
      </c>
      <c r="D30" s="1361">
        <f>SUM(D18,D29)</f>
        <v>0</v>
      </c>
      <c r="E30" s="1361">
        <f>SUM(E18,E29)</f>
        <v>0</v>
      </c>
      <c r="F30" s="1361">
        <f>SUM(F18,F29)</f>
        <v>0</v>
      </c>
      <c r="G30" s="1361">
        <f>SUM(G18,G29)</f>
        <v>0</v>
      </c>
      <c r="H30" s="1203">
        <f>H18+H29</f>
        <v>0</v>
      </c>
      <c r="J30" s="2896" t="s">
        <v>140</v>
      </c>
      <c r="K30" s="2897" t="s">
        <v>1365</v>
      </c>
    </row>
    <row r="31" spans="1:11" ht="18" customHeight="1">
      <c r="A31" s="2898"/>
      <c r="B31" s="2899"/>
      <c r="C31" s="2900"/>
      <c r="D31" s="2900"/>
      <c r="E31" s="2900"/>
      <c r="F31" s="2900"/>
      <c r="G31" s="2900"/>
      <c r="H31" s="2901"/>
      <c r="J31" s="2896"/>
      <c r="K31" s="2897"/>
    </row>
    <row r="32" spans="1:11" ht="15">
      <c r="A32" s="2902"/>
      <c r="B32" s="2900"/>
      <c r="C32" s="2900"/>
      <c r="D32" s="2900"/>
      <c r="E32" s="2900"/>
      <c r="F32" s="2900"/>
      <c r="G32" s="2900"/>
      <c r="H32" s="2901"/>
      <c r="K32" s="330"/>
    </row>
    <row r="33" spans="1:11" ht="15">
      <c r="A33" s="2902"/>
      <c r="B33" s="2900"/>
      <c r="C33" s="2900"/>
      <c r="D33" s="2900"/>
      <c r="E33" s="2900"/>
      <c r="F33" s="2900"/>
      <c r="G33" s="2900"/>
      <c r="H33" s="2901"/>
      <c r="K33" s="330"/>
    </row>
    <row r="34" spans="1:11" ht="15">
      <c r="A34" s="2484">
        <f>+'4010'!A37:D37+1</f>
        <v>72</v>
      </c>
      <c r="B34" s="2197"/>
      <c r="C34" s="2197"/>
      <c r="D34" s="2197"/>
      <c r="E34" s="2197"/>
      <c r="F34" s="2197"/>
      <c r="G34" s="2197"/>
      <c r="H34" s="2198"/>
      <c r="K34" s="330"/>
    </row>
    <row r="35" spans="1:11" ht="15">
      <c r="A35" s="1020"/>
      <c r="B35" s="1020"/>
      <c r="C35" s="1020"/>
      <c r="D35" s="1020"/>
      <c r="E35" s="1020"/>
      <c r="F35" s="1020"/>
      <c r="G35" s="1020"/>
      <c r="H35" s="1020"/>
      <c r="K35" s="330"/>
    </row>
    <row r="36" spans="1:11" ht="15">
      <c r="A36" s="1020"/>
      <c r="B36" s="1020"/>
      <c r="C36" s="1020"/>
      <c r="D36" s="1020"/>
      <c r="E36" s="1020"/>
      <c r="F36" s="1020"/>
      <c r="G36" s="1020"/>
      <c r="H36" s="1020"/>
      <c r="J36" s="936" t="s">
        <v>125</v>
      </c>
      <c r="K36" s="160" t="s">
        <v>1354</v>
      </c>
    </row>
    <row r="37" spans="1:11" ht="15">
      <c r="A37" s="1020"/>
      <c r="B37" s="1020"/>
      <c r="C37" s="1020"/>
      <c r="D37" s="1020"/>
      <c r="E37" s="1020"/>
      <c r="F37" s="1020"/>
      <c r="G37" s="1020"/>
      <c r="H37" s="1020"/>
      <c r="J37" s="914" t="s">
        <v>232</v>
      </c>
      <c r="K37" s="384" t="s">
        <v>2340</v>
      </c>
    </row>
    <row r="38" spans="10:11" ht="15">
      <c r="J38" s="914" t="s">
        <v>160</v>
      </c>
      <c r="K38" s="389" t="s">
        <v>1355</v>
      </c>
    </row>
    <row r="39" spans="10:11" ht="15">
      <c r="J39" s="914" t="s">
        <v>161</v>
      </c>
      <c r="K39" s="389" t="s">
        <v>2337</v>
      </c>
    </row>
    <row r="40" spans="10:11" ht="15">
      <c r="J40" s="914" t="s">
        <v>162</v>
      </c>
      <c r="K40" s="384" t="s">
        <v>1357</v>
      </c>
    </row>
    <row r="41" spans="10:11" ht="15">
      <c r="J41" s="914" t="s">
        <v>163</v>
      </c>
      <c r="K41" s="384" t="s">
        <v>1356</v>
      </c>
    </row>
    <row r="42" spans="10:11" ht="15">
      <c r="J42" s="1005" t="s">
        <v>53</v>
      </c>
      <c r="K42" s="625" t="s">
        <v>53</v>
      </c>
    </row>
    <row r="43" ht="15">
      <c r="K43" s="330"/>
    </row>
    <row r="44" ht="15">
      <c r="K44" s="330"/>
    </row>
    <row r="45" ht="15">
      <c r="K45" s="330"/>
    </row>
    <row r="46" ht="15">
      <c r="K46" s="330"/>
    </row>
    <row r="47" ht="15">
      <c r="K47" s="330"/>
    </row>
    <row r="48" spans="10:11" ht="15">
      <c r="J48" s="936" t="s">
        <v>139</v>
      </c>
      <c r="K48" s="160" t="s">
        <v>1362</v>
      </c>
    </row>
    <row r="49" spans="10:11" ht="15">
      <c r="J49" s="914" t="s">
        <v>505</v>
      </c>
      <c r="K49" s="384" t="s">
        <v>2338</v>
      </c>
    </row>
    <row r="50" spans="10:11" ht="15">
      <c r="J50" s="914" t="s">
        <v>165</v>
      </c>
      <c r="K50" s="384" t="s">
        <v>1363</v>
      </c>
    </row>
    <row r="51" spans="10:11" ht="30">
      <c r="J51" s="914" t="s">
        <v>715</v>
      </c>
      <c r="K51" s="695" t="s">
        <v>2339</v>
      </c>
    </row>
    <row r="52" spans="10:11" ht="15">
      <c r="J52" s="914" t="s">
        <v>166</v>
      </c>
      <c r="K52" s="384" t="s">
        <v>1364</v>
      </c>
    </row>
    <row r="53" spans="10:11" ht="15">
      <c r="J53" s="914" t="s">
        <v>163</v>
      </c>
      <c r="K53" s="384" t="s">
        <v>1356</v>
      </c>
    </row>
    <row r="54" spans="10:11" ht="15">
      <c r="J54" s="1005" t="s">
        <v>167</v>
      </c>
      <c r="K54" s="625" t="s">
        <v>167</v>
      </c>
    </row>
  </sheetData>
  <sheetProtection algorithmName="SHA-512" hashValue="GuunvbURnN9DWH0NHDkB5bPPOtLOC0W56osHw2u+ytkGaQSJcC2y6pIQOXwWwiTKhYNZmnqDD7gcinLzEj1naw==" saltValue="v1PKRA0eudLBnvzpmGgO9A==" spinCount="100000" sheet="1" objects="1" scenarios="1"/>
  <mergeCells count="27">
    <mergeCell ref="J30:J31"/>
    <mergeCell ref="K30:K31"/>
    <mergeCell ref="A31:H33"/>
    <mergeCell ref="A34:H34"/>
    <mergeCell ref="G19:G20"/>
    <mergeCell ref="H19:H20"/>
    <mergeCell ref="C19:C20"/>
    <mergeCell ref="D19:D20"/>
    <mergeCell ref="E19:E20"/>
    <mergeCell ref="F19:F20"/>
    <mergeCell ref="A19:B20"/>
    <mergeCell ref="A21:B21"/>
    <mergeCell ref="F8:F9"/>
    <mergeCell ref="G8:G9"/>
    <mergeCell ref="H8:H9"/>
    <mergeCell ref="A10:B10"/>
    <mergeCell ref="A4:H4"/>
    <mergeCell ref="A5:H5"/>
    <mergeCell ref="C8:C9"/>
    <mergeCell ref="A8:B9"/>
    <mergeCell ref="D8:D9"/>
    <mergeCell ref="E8:E9"/>
    <mergeCell ref="A2:H2"/>
    <mergeCell ref="A3:H3"/>
    <mergeCell ref="A6:H6"/>
    <mergeCell ref="A7:H7"/>
    <mergeCell ref="A1:F1"/>
  </mergeCells>
  <conditionalFormatting sqref="A6">
    <cfRule type="expression" priority="1" dxfId="132">
      <formula>'\Coopératives\[Formulaire COOP_ 2015_VF_1.1.1.xlsx]Feuil1'!#REF!=0</formula>
    </cfRule>
  </conditionalFormatting>
  <printOptions horizontalCentered="1"/>
  <pageMargins left="0.973700787401575" right="0.393700787401575" top="0.590551181102362" bottom="0.590551181102362" header="0.31496062992126" footer="0.31496062992126"/>
  <pageSetup orientation="landscape" scale="76" r:id="rId2"/>
  <ignoredErrors>
    <ignoredError sqref="B11:B17 C10:F10 C21:H21 B18 H10" numberStoredAsText="1"/>
    <ignoredError sqref="H22" formulaRange="1"/>
  </ignoredErrors>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7">
    <tabColor rgb="FFFFFF00"/>
  </sheetPr>
  <dimension ref="A1:K53"/>
  <sheetViews>
    <sheetView zoomScale="90" zoomScaleNormal="90" workbookViewId="0" topLeftCell="A31">
      <selection pane="topLeft" activeCell="E56" sqref="E56"/>
    </sheetView>
  </sheetViews>
  <sheetFormatPr defaultColWidth="0" defaultRowHeight="15" outlineLevelCol="1"/>
  <cols>
    <col min="1" max="1" width="2.57142857142857" style="957" customWidth="1"/>
    <col min="2" max="2" width="3.71428571428571" style="957" customWidth="1"/>
    <col min="3" max="3" width="68.1428571428571" style="957" customWidth="1"/>
    <col min="4" max="4" width="6" style="957" customWidth="1"/>
    <col min="5" max="5" width="12" style="957" customWidth="1"/>
    <col min="6" max="6" width="6" style="957" customWidth="1"/>
    <col min="7" max="7" width="13.2857142857143" style="957" customWidth="1"/>
    <col min="8" max="8" width="4.28571428571429" style="957" customWidth="1"/>
    <col min="9" max="9" width="11.4285714285714" style="957" hidden="1" customWidth="1"/>
    <col min="10" max="10" width="96.2857142857143" style="957" hidden="1" customWidth="1" outlineLevel="1"/>
    <col min="11" max="11" width="67.5714285714286" style="957" hidden="1" customWidth="1" outlineLevel="1"/>
    <col min="12" max="12" width="0" style="957" hidden="1" customWidth="1" collapsed="1"/>
    <col min="13" max="16384" width="11.4285714285714" style="957" hidden="1"/>
  </cols>
  <sheetData>
    <row r="1" spans="1:7" ht="24" customHeight="1">
      <c r="A1" s="731" t="str">
        <f>Identification!A14</f>
        <v>SOCIÉTÉ À CHARTE QUÉBÉCOISE</v>
      </c>
      <c r="B1" s="732"/>
      <c r="C1" s="733"/>
      <c r="D1" s="733"/>
      <c r="E1" s="961"/>
      <c r="F1" s="961"/>
      <c r="G1" s="218" t="str">
        <f>Identification!A15</f>
        <v>ÉTAT ANNUEL</v>
      </c>
    </row>
    <row r="2" spans="1:7" ht="15">
      <c r="A2" s="1824" t="str">
        <f>IF(Langue=0,"ANNEXE "&amp;'T des M - T of C'!A9,"SCHEDULE "&amp;'T des M - T of C'!A9)</f>
        <v>ANNEXE 400</v>
      </c>
      <c r="B2" s="1825"/>
      <c r="C2" s="1825"/>
      <c r="D2" s="1825"/>
      <c r="E2" s="1825"/>
      <c r="F2" s="1825"/>
      <c r="G2" s="1826"/>
    </row>
    <row r="3" spans="1:7" ht="22.5" customHeight="1">
      <c r="A3" s="1827">
        <f>Identification!G12</f>
        <v>0</v>
      </c>
      <c r="B3" s="1828"/>
      <c r="C3" s="1828"/>
      <c r="D3" s="1828"/>
      <c r="E3" s="1828"/>
      <c r="F3" s="1828"/>
      <c r="G3" s="1829"/>
    </row>
    <row r="4" spans="1:7" ht="22.5" customHeight="1">
      <c r="A4" s="1812" t="str">
        <f>UPPER('T des M - T of C'!B9)</f>
        <v>ÉTAT DU RÉSULTAT GLOBAL</v>
      </c>
      <c r="B4" s="1813"/>
      <c r="C4" s="1813"/>
      <c r="D4" s="1813"/>
      <c r="E4" s="1813"/>
      <c r="F4" s="1813"/>
      <c r="G4" s="1814"/>
    </row>
    <row r="5" spans="1:7" ht="22.5" customHeight="1">
      <c r="A5" s="1830" t="str">
        <f>Identification!D19&amp;" "&amp;Identification!J19</f>
        <v xml:space="preserve"> Pour l'exercice terminé le </v>
      </c>
      <c r="B5" s="1831"/>
      <c r="C5" s="1831"/>
      <c r="D5" s="1831"/>
      <c r="E5" s="1831"/>
      <c r="F5" s="1831"/>
      <c r="G5" s="1832"/>
    </row>
    <row r="6" spans="1:11" ht="15">
      <c r="A6" s="1833" t="str">
        <f>IF(Langue=0,J6,K6)</f>
        <v>'(000$)</v>
      </c>
      <c r="B6" s="1834"/>
      <c r="C6" s="1834"/>
      <c r="D6" s="1834"/>
      <c r="E6" s="1834"/>
      <c r="F6" s="1834"/>
      <c r="G6" s="1835"/>
      <c r="J6" s="726" t="s">
        <v>969</v>
      </c>
      <c r="K6" s="723" t="s">
        <v>970</v>
      </c>
    </row>
    <row r="7" spans="1:11" s="1603" customFormat="1" ht="15">
      <c r="A7" s="1604"/>
      <c r="B7" s="1605"/>
      <c r="C7" s="1605"/>
      <c r="D7" s="1842" t="str">
        <f>'100'!D7:E7</f>
        <v>Courant</v>
      </c>
      <c r="E7" s="1842"/>
      <c r="F7" s="1842" t="str">
        <f>'100'!F7:G7</f>
        <v>Précédent</v>
      </c>
      <c r="G7" s="1843"/>
      <c r="J7" s="726"/>
      <c r="K7" s="723"/>
    </row>
    <row r="8" spans="1:11" ht="33.75" customHeight="1">
      <c r="A8" s="1851" t="str">
        <f>IF(Langue=0,J8,K8)</f>
        <v>ÉTAT CONSOLIDÉ DU RÉSULTAT GLOBAL</v>
      </c>
      <c r="B8" s="1852"/>
      <c r="C8" s="1852"/>
      <c r="D8" s="1852"/>
      <c r="E8" s="734" t="s">
        <v>377</v>
      </c>
      <c r="F8" s="735"/>
      <c r="G8" s="1662" t="s">
        <v>378</v>
      </c>
      <c r="J8" s="957" t="s">
        <v>1751</v>
      </c>
      <c r="K8" s="685" t="s">
        <v>1752</v>
      </c>
    </row>
    <row r="9" spans="1:7" s="38" customFormat="1" ht="17.25">
      <c r="A9" s="1639"/>
      <c r="B9" s="1455"/>
      <c r="C9" s="1455"/>
      <c r="D9" s="1455"/>
      <c r="E9" s="1653" t="s">
        <v>376</v>
      </c>
      <c r="F9" s="1640"/>
      <c r="G9" s="1641"/>
    </row>
    <row r="10" spans="1:11" ht="15">
      <c r="A10" s="1642" t="str">
        <f>IF(Langue=0,J10,K10)</f>
        <v>BÉNÉFICE NET (PERTE)</v>
      </c>
      <c r="B10" s="166"/>
      <c r="C10" s="166"/>
      <c r="D10" s="487">
        <v>4000</v>
      </c>
      <c r="E10" s="1096">
        <f>+_P300399902</f>
        <v>0</v>
      </c>
      <c r="F10" s="487">
        <v>4000</v>
      </c>
      <c r="G10" s="1096">
        <f>+_P300399903</f>
        <v>0</v>
      </c>
      <c r="J10" s="957" t="s">
        <v>551</v>
      </c>
      <c r="K10" s="685" t="s">
        <v>1168</v>
      </c>
    </row>
    <row r="11" spans="1:11" ht="15">
      <c r="A11" s="1848" t="str">
        <f>IF(Langue=0,J11,K11)</f>
        <v>Autres éléments du résultat global (perte) (nets d'impôts)</v>
      </c>
      <c r="B11" s="1849"/>
      <c r="C11" s="1849"/>
      <c r="D11" s="1849"/>
      <c r="E11" s="1849"/>
      <c r="F11" s="1849"/>
      <c r="G11" s="1850"/>
      <c r="J11" s="957" t="s">
        <v>368</v>
      </c>
      <c r="K11" s="685" t="s">
        <v>1581</v>
      </c>
    </row>
    <row r="12" spans="1:11" ht="15">
      <c r="A12" s="1848" t="str">
        <f>IF(Langue=0,J12,K12)</f>
        <v>Éléments qui seront reclassés ultérieurement à l'état consolidé du résultat :</v>
      </c>
      <c r="B12" s="1849"/>
      <c r="C12" s="1849"/>
      <c r="D12" s="1849"/>
      <c r="E12" s="1849"/>
      <c r="F12" s="1849"/>
      <c r="G12" s="1850"/>
      <c r="J12" s="957" t="s">
        <v>369</v>
      </c>
      <c r="K12" s="685" t="s">
        <v>1173</v>
      </c>
    </row>
    <row r="13" spans="1:11" ht="11.25" customHeight="1">
      <c r="A13" s="1836"/>
      <c r="B13" s="1837"/>
      <c r="C13" s="1837"/>
      <c r="D13" s="1837"/>
      <c r="E13" s="1837"/>
      <c r="F13" s="1837"/>
      <c r="G13" s="1838"/>
      <c r="K13" s="724"/>
    </row>
    <row r="14" spans="1:11" ht="30" customHeight="1">
      <c r="A14" s="956"/>
      <c r="B14" s="1844" t="str">
        <f>IF(Langue=0,J14,K14)</f>
        <v>Variation nette des gains (pertes) non réalisé(e)s sur les titres classés à la juste valeur par le biais des autres éléments du résultat global</v>
      </c>
      <c r="C14" s="1844"/>
      <c r="D14" s="1606"/>
      <c r="E14" s="1653" t="s">
        <v>377</v>
      </c>
      <c r="F14" s="1606"/>
      <c r="G14" s="1607"/>
      <c r="J14" s="729" t="s">
        <v>2444</v>
      </c>
      <c r="K14" s="730" t="s">
        <v>2447</v>
      </c>
    </row>
    <row r="15" spans="1:11" ht="15">
      <c r="A15" s="956"/>
      <c r="C15" s="382" t="str">
        <f>IF(Langue=0,J15,K15)</f>
        <v>Gains (pertes) nets non réalisés</v>
      </c>
      <c r="D15" s="489">
        <v>4060</v>
      </c>
      <c r="E15" s="1102"/>
      <c r="F15" s="459">
        <v>4060</v>
      </c>
      <c r="G15" s="1093"/>
      <c r="J15" s="957" t="s">
        <v>370</v>
      </c>
      <c r="K15" s="724" t="s">
        <v>1176</v>
      </c>
    </row>
    <row r="16" spans="1:11" ht="15">
      <c r="A16" s="956"/>
      <c r="C16" s="382" t="str">
        <f>IF(Langue=0,J16,K16)</f>
        <v>Reclassement des (gains)/pertes à l'état consolidé du résultat</v>
      </c>
      <c r="D16" s="489">
        <v>4061</v>
      </c>
      <c r="E16" s="1103"/>
      <c r="F16" s="459">
        <v>4061</v>
      </c>
      <c r="G16" s="1093"/>
      <c r="J16" s="957" t="s">
        <v>555</v>
      </c>
      <c r="K16" s="724" t="s">
        <v>1174</v>
      </c>
    </row>
    <row r="17" spans="1:11" ht="11.25" customHeight="1">
      <c r="A17" s="1836"/>
      <c r="B17" s="1837"/>
      <c r="C17" s="1837"/>
      <c r="D17" s="1837"/>
      <c r="E17" s="1837"/>
      <c r="F17" s="1837"/>
      <c r="G17" s="1838"/>
      <c r="K17" s="724"/>
    </row>
    <row r="18" spans="1:11" ht="15" customHeight="1">
      <c r="A18" s="956"/>
      <c r="B18" s="1853" t="str">
        <f>IF(Langue=0,J18,K18)</f>
        <v>Instruments dérivés désignés comme éléments de couverture de flux de trésorerie</v>
      </c>
      <c r="C18" s="1853"/>
      <c r="D18" s="1853"/>
      <c r="E18" s="1853"/>
      <c r="F18" s="1853"/>
      <c r="G18" s="1853"/>
      <c r="J18" s="957" t="s">
        <v>226</v>
      </c>
      <c r="K18" s="685" t="s">
        <v>1175</v>
      </c>
    </row>
    <row r="19" spans="1:11" ht="15">
      <c r="A19" s="956"/>
      <c r="C19" s="380" t="str">
        <f>IF(Langue=0,J19,K19)</f>
        <v>Gains (pertes) nets non réalisés</v>
      </c>
      <c r="D19" s="459">
        <v>4100</v>
      </c>
      <c r="E19" s="1102"/>
      <c r="F19" s="1610">
        <v>4100</v>
      </c>
      <c r="G19" s="1092"/>
      <c r="J19" s="957" t="s">
        <v>370</v>
      </c>
      <c r="K19" s="685" t="s">
        <v>1176</v>
      </c>
    </row>
    <row r="20" spans="1:11" ht="15">
      <c r="A20" s="956"/>
      <c r="C20" s="380" t="str">
        <f>IF(Langue=0,J20,K20)</f>
        <v>Reclassement des (gains)/pertes à l'état consolidé du résultat</v>
      </c>
      <c r="D20" s="459">
        <v>4110</v>
      </c>
      <c r="E20" s="1103"/>
      <c r="F20" s="1610">
        <v>4110</v>
      </c>
      <c r="G20" s="1093"/>
      <c r="J20" s="957" t="s">
        <v>555</v>
      </c>
      <c r="K20" s="685" t="s">
        <v>1174</v>
      </c>
    </row>
    <row r="21" spans="1:11" ht="11.25" customHeight="1">
      <c r="A21" s="1836"/>
      <c r="B21" s="1837"/>
      <c r="C21" s="1837"/>
      <c r="D21" s="1837"/>
      <c r="E21" s="1837"/>
      <c r="F21" s="1837"/>
      <c r="G21" s="1838"/>
      <c r="K21" s="685"/>
    </row>
    <row r="22" spans="1:11" ht="15">
      <c r="A22" s="956"/>
      <c r="B22" s="1853" t="str">
        <f>IF(Langue=0,J22,K22)</f>
        <v>Conversion de devises</v>
      </c>
      <c r="C22" s="1853"/>
      <c r="D22" s="1853"/>
      <c r="E22" s="1853"/>
      <c r="F22" s="1853"/>
      <c r="G22" s="1853"/>
      <c r="J22" s="957" t="s">
        <v>199</v>
      </c>
      <c r="K22" s="685" t="s">
        <v>1177</v>
      </c>
    </row>
    <row r="23" spans="1:11" ht="15">
      <c r="A23" s="956"/>
      <c r="C23" s="380" t="str">
        <f>IF(Langue=0,J23,K23)</f>
        <v>Gains (pertes) nets non réalisés</v>
      </c>
      <c r="D23" s="459">
        <v>4200</v>
      </c>
      <c r="E23" s="1102"/>
      <c r="F23" s="1610">
        <v>4200</v>
      </c>
      <c r="G23" s="1092"/>
      <c r="J23" s="957" t="s">
        <v>370</v>
      </c>
      <c r="K23" s="685" t="s">
        <v>1176</v>
      </c>
    </row>
    <row r="24" spans="1:11" ht="15">
      <c r="A24" s="956"/>
      <c r="C24" s="380" t="str">
        <f>IF(Langue=0,J24,K24)</f>
        <v>Répercussion de la couverture</v>
      </c>
      <c r="D24" s="459">
        <v>4210</v>
      </c>
      <c r="E24" s="1102"/>
      <c r="F24" s="1610">
        <v>4210</v>
      </c>
      <c r="G24" s="1092"/>
      <c r="J24" s="957" t="s">
        <v>50</v>
      </c>
      <c r="K24" s="685" t="s">
        <v>1178</v>
      </c>
    </row>
    <row r="25" spans="1:11" ht="15">
      <c r="A25" s="956"/>
      <c r="B25" s="1854" t="str">
        <f>IF(Langue=0,J25,K25)</f>
        <v>Autres</v>
      </c>
      <c r="C25" s="1855"/>
      <c r="D25" s="459">
        <v>4300</v>
      </c>
      <c r="E25" s="1103"/>
      <c r="F25" s="1610">
        <v>4300</v>
      </c>
      <c r="G25" s="1093"/>
      <c r="J25" s="957" t="s">
        <v>41</v>
      </c>
      <c r="K25" s="685" t="s">
        <v>1152</v>
      </c>
    </row>
    <row r="26" spans="1:11" ht="17.25">
      <c r="A26" s="582"/>
      <c r="B26" s="170"/>
      <c r="C26" s="170"/>
      <c r="D26" s="170"/>
      <c r="E26" s="1653" t="s">
        <v>376</v>
      </c>
      <c r="F26" s="170"/>
      <c r="G26" s="1643"/>
      <c r="K26" s="685"/>
    </row>
    <row r="27" spans="1:11" ht="30.75" customHeight="1">
      <c r="A27" s="1845" t="str">
        <f>IF(Langue=0,J27,K27)</f>
        <v>Total partiel des éléments qui seront reclassés ultérieurement à l'état consolidé du résultat</v>
      </c>
      <c r="B27" s="1846"/>
      <c r="C27" s="1846"/>
      <c r="D27" s="459">
        <v>4399</v>
      </c>
      <c r="E27" s="1100">
        <f>SUM(E19:E20,E23:E25,E15:E16)</f>
        <v>0</v>
      </c>
      <c r="F27" s="1610">
        <v>4399</v>
      </c>
      <c r="G27" s="1088">
        <f>SUM(G15:G16,G19:G20,G23:G25)</f>
        <v>0</v>
      </c>
      <c r="J27" s="957" t="s">
        <v>371</v>
      </c>
      <c r="K27" s="685" t="s">
        <v>1179</v>
      </c>
    </row>
    <row r="28" spans="1:11" ht="11.25" customHeight="1">
      <c r="A28" s="1836"/>
      <c r="B28" s="1837"/>
      <c r="C28" s="1837"/>
      <c r="D28" s="1837"/>
      <c r="E28" s="1837"/>
      <c r="F28" s="1837"/>
      <c r="G28" s="1838"/>
      <c r="K28" s="685"/>
    </row>
    <row r="29" spans="1:11" ht="17.25">
      <c r="A29" s="1642" t="str">
        <f>IF(Langue=0,J29,K29)</f>
        <v>Éléments qui ne seront pas ultérieurement reclassés à l'état consolidé du résultat :</v>
      </c>
      <c r="B29" s="166"/>
      <c r="C29" s="166"/>
      <c r="D29" s="166"/>
      <c r="E29" s="1653" t="s">
        <v>377</v>
      </c>
      <c r="F29" s="166"/>
      <c r="G29" s="1478"/>
      <c r="J29" s="957" t="s">
        <v>372</v>
      </c>
      <c r="K29" s="685" t="s">
        <v>2247</v>
      </c>
    </row>
    <row r="30" spans="1:11" ht="15">
      <c r="A30" s="956"/>
      <c r="C30" s="380" t="str">
        <f>IF(Langue=0,J30,K30)</f>
        <v>Excédent de réévaluation</v>
      </c>
      <c r="D30" s="459">
        <v>4400</v>
      </c>
      <c r="E30" s="1103"/>
      <c r="F30" s="1610">
        <v>4400</v>
      </c>
      <c r="G30" s="1093"/>
      <c r="J30" s="957" t="s">
        <v>177</v>
      </c>
      <c r="K30" s="685" t="s">
        <v>1180</v>
      </c>
    </row>
    <row r="31" spans="1:11" ht="15">
      <c r="A31" s="956"/>
      <c r="C31" s="1847" t="str">
        <f>IF(Langue=0,J31,K31)</f>
        <v>Part des autres éléments du résultat global attribuable aux filiales, entreprises associées et coentreprises</v>
      </c>
      <c r="F31"/>
      <c r="G31" s="1596"/>
      <c r="J31" s="957" t="s">
        <v>353</v>
      </c>
      <c r="K31" s="685" t="s">
        <v>2248</v>
      </c>
    </row>
    <row r="32" spans="1:11" ht="15">
      <c r="A32" s="956"/>
      <c r="C32" s="1847"/>
      <c r="D32" s="736">
        <v>4410</v>
      </c>
      <c r="E32" s="1102"/>
      <c r="F32" s="482">
        <v>4410</v>
      </c>
      <c r="G32" s="1092"/>
      <c r="K32" s="685"/>
    </row>
    <row r="33" spans="1:11" ht="15">
      <c r="A33" s="956"/>
      <c r="C33" s="380" t="str">
        <f>IF(Langue=0,J33,K33)</f>
        <v>Avantages du personnel</v>
      </c>
      <c r="D33" s="459">
        <v>4420</v>
      </c>
      <c r="E33" s="1102"/>
      <c r="F33" s="1610">
        <v>4420</v>
      </c>
      <c r="G33" s="1092"/>
      <c r="J33" s="957" t="s">
        <v>49</v>
      </c>
      <c r="K33" s="685" t="s">
        <v>1181</v>
      </c>
    </row>
    <row r="34" spans="1:11" ht="15">
      <c r="A34" s="956"/>
      <c r="C34" s="380" t="str">
        <f>IF(Langue=0,J34,K34)</f>
        <v>Réévaluation des régimes à prestations définies</v>
      </c>
      <c r="D34" s="459">
        <v>4430</v>
      </c>
      <c r="E34" s="1102"/>
      <c r="F34" s="1610">
        <v>4430</v>
      </c>
      <c r="G34" s="1092"/>
      <c r="J34" s="957" t="s">
        <v>373</v>
      </c>
      <c r="K34" s="685" t="s">
        <v>1182</v>
      </c>
    </row>
    <row r="35" spans="1:11" ht="15">
      <c r="A35" s="956"/>
      <c r="C35" s="380" t="str">
        <f>IF(Langue=0,J35,K35)</f>
        <v>Autres</v>
      </c>
      <c r="D35" s="459">
        <v>4440</v>
      </c>
      <c r="E35" s="1102"/>
      <c r="F35" s="1610">
        <v>4440</v>
      </c>
      <c r="G35" s="1093"/>
      <c r="J35" s="957" t="s">
        <v>41</v>
      </c>
      <c r="K35" s="685" t="s">
        <v>1152</v>
      </c>
    </row>
    <row r="36" spans="1:11" ht="45">
      <c r="A36" s="956"/>
      <c r="C36" s="725" t="str">
        <f>IF(Langue=0,J36,K36)</f>
        <v>Variation nette des gains et pertes sur les titres de capitaux propres désignées à la juste valeur par le biais des autres éléments du résultat global</v>
      </c>
      <c r="D36" s="737">
        <v>4450</v>
      </c>
      <c r="E36" s="1104"/>
      <c r="F36" s="246">
        <v>4450</v>
      </c>
      <c r="G36" s="1093"/>
      <c r="J36" s="738" t="s">
        <v>2445</v>
      </c>
      <c r="K36" s="730" t="s">
        <v>2448</v>
      </c>
    </row>
    <row r="37" spans="1:11" ht="33" customHeight="1">
      <c r="A37" s="956"/>
      <c r="C37" s="725" t="str">
        <f>IF(Langue=0,J37,K37)</f>
        <v>Variation nette de la juste valeur attribuable aux variations de crédit lié aux passifs financiers désignées à la juste valeur par le biais du résultat net</v>
      </c>
      <c r="D37" s="489">
        <v>4460</v>
      </c>
      <c r="E37" s="1103"/>
      <c r="F37" s="246">
        <v>4460</v>
      </c>
      <c r="G37" s="1093"/>
      <c r="J37" s="738" t="s">
        <v>2446</v>
      </c>
      <c r="K37" s="730" t="s">
        <v>2449</v>
      </c>
    </row>
    <row r="38" spans="1:11" ht="17.25">
      <c r="A38" s="582"/>
      <c r="B38" s="170"/>
      <c r="C38" s="170"/>
      <c r="D38" s="170"/>
      <c r="E38" s="1653" t="s">
        <v>376</v>
      </c>
      <c r="F38" s="170"/>
      <c r="G38" s="1643"/>
      <c r="K38" s="685"/>
    </row>
    <row r="39" spans="1:11" ht="36.75" customHeight="1">
      <c r="A39" s="1845" t="str">
        <f>IF(Langue=0,J39,K39)</f>
        <v>Total partiel des éléments qui ne seront pas reclassés ultérieurement à l'état consolidé du résultat</v>
      </c>
      <c r="B39" s="1846"/>
      <c r="C39" s="1846"/>
      <c r="D39" s="459">
        <v>4500</v>
      </c>
      <c r="E39" s="1100">
        <f>SUM(E30:E37)</f>
        <v>0</v>
      </c>
      <c r="F39" s="1610">
        <v>4500</v>
      </c>
      <c r="G39" s="1091">
        <f>SUM(G30:G37)</f>
        <v>0</v>
      </c>
      <c r="J39" s="957" t="s">
        <v>374</v>
      </c>
      <c r="K39" s="685" t="s">
        <v>1183</v>
      </c>
    </row>
    <row r="40" spans="1:11" ht="8.25" customHeight="1">
      <c r="A40" s="1836"/>
      <c r="B40" s="1837"/>
      <c r="C40" s="1837"/>
      <c r="D40" s="1837"/>
      <c r="E40" s="1837"/>
      <c r="F40" s="1837"/>
      <c r="G40" s="1838"/>
      <c r="K40" s="685"/>
    </row>
    <row r="41" spans="1:11" ht="15">
      <c r="A41" s="1642" t="str">
        <f>IF(Langue=0,J41,K41)</f>
        <v>Total des autres éléments du résultat global (perte)</v>
      </c>
      <c r="B41" s="166"/>
      <c r="C41" s="166"/>
      <c r="D41" s="459">
        <v>4600</v>
      </c>
      <c r="E41" s="1100">
        <f>SUM(E27,E39)</f>
        <v>0</v>
      </c>
      <c r="F41" s="459">
        <v>4600</v>
      </c>
      <c r="G41" s="1091">
        <f>SUM(G27,G39)</f>
        <v>0</v>
      </c>
      <c r="J41" s="957" t="s">
        <v>51</v>
      </c>
      <c r="K41" s="685" t="s">
        <v>1184</v>
      </c>
    </row>
    <row r="42" spans="1:11" ht="8.25" customHeight="1">
      <c r="A42" s="1836"/>
      <c r="B42" s="1837"/>
      <c r="C42" s="1837"/>
      <c r="D42" s="1837"/>
      <c r="E42" s="1837"/>
      <c r="F42" s="1837"/>
      <c r="G42" s="1838"/>
      <c r="K42" s="685"/>
    </row>
    <row r="43" spans="1:11" ht="15">
      <c r="A43" s="1642" t="str">
        <f>IF(Langue=0,J43,K43)</f>
        <v>TOTAL DU RÉSULTAT GLOBAL (PERTE) </v>
      </c>
      <c r="B43" s="166"/>
      <c r="C43" s="166"/>
      <c r="D43" s="459">
        <v>4999</v>
      </c>
      <c r="E43" s="1100">
        <f>SUM(E10,E41)</f>
        <v>0</v>
      </c>
      <c r="F43" s="459">
        <v>4999</v>
      </c>
      <c r="G43" s="1091">
        <f>SUM(G10,G41)</f>
        <v>0</v>
      </c>
      <c r="J43" s="957" t="s">
        <v>552</v>
      </c>
      <c r="K43" s="685" t="s">
        <v>1185</v>
      </c>
    </row>
    <row r="44" spans="1:11" ht="11.25" customHeight="1">
      <c r="A44" s="1836"/>
      <c r="B44" s="1837"/>
      <c r="C44" s="1837"/>
      <c r="D44" s="1837"/>
      <c r="E44" s="1837"/>
      <c r="F44" s="1837"/>
      <c r="G44" s="1838"/>
      <c r="K44" s="685"/>
    </row>
    <row r="45" spans="1:11" ht="17.25">
      <c r="A45" s="1642" t="str">
        <f>IF(Langue=0,J45,K45)</f>
        <v>Attribuable aux :</v>
      </c>
      <c r="B45" s="166"/>
      <c r="C45" s="166"/>
      <c r="D45" s="166"/>
      <c r="E45" s="1653" t="s">
        <v>377</v>
      </c>
      <c r="F45" s="166"/>
      <c r="G45" s="1478"/>
      <c r="J45" s="957" t="s">
        <v>198</v>
      </c>
      <c r="K45" s="685" t="s">
        <v>1169</v>
      </c>
    </row>
    <row r="46" spans="1:11" ht="15">
      <c r="A46" s="956"/>
      <c r="C46" s="380" t="str">
        <f>IF(Langue=0,J46,K46)</f>
        <v>Détenteurs d'actions</v>
      </c>
      <c r="D46" s="489">
        <v>4990</v>
      </c>
      <c r="E46" s="1105">
        <f>_P400499902-_P400499101</f>
        <v>0</v>
      </c>
      <c r="F46" s="1610">
        <v>4990</v>
      </c>
      <c r="G46" s="1636">
        <f>_P400499903-G47</f>
        <v>0</v>
      </c>
      <c r="J46" s="957" t="s">
        <v>313</v>
      </c>
      <c r="K46" s="685" t="s">
        <v>1170</v>
      </c>
    </row>
    <row r="47" spans="1:11" ht="15">
      <c r="A47" s="956"/>
      <c r="C47" s="380" t="str">
        <f>IF(Langue=0,J47,K47)</f>
        <v>Actionnaires sans contrôle</v>
      </c>
      <c r="D47" s="489">
        <v>4991</v>
      </c>
      <c r="E47" s="1106"/>
      <c r="F47" s="1610">
        <v>4991</v>
      </c>
      <c r="G47" s="1637">
        <v>0</v>
      </c>
      <c r="J47" s="957" t="s">
        <v>48</v>
      </c>
      <c r="K47" s="685" t="s">
        <v>1120</v>
      </c>
    </row>
    <row r="48" spans="1:11" ht="11.25" customHeight="1">
      <c r="A48" s="1836"/>
      <c r="B48" s="1837"/>
      <c r="C48" s="1837"/>
      <c r="D48" s="1837"/>
      <c r="E48" s="1837"/>
      <c r="F48" s="1837"/>
      <c r="G48" s="1838"/>
      <c r="K48" s="685"/>
    </row>
    <row r="49" spans="1:11" ht="15">
      <c r="A49" s="1839">
        <f>+'300'!A124:G124+1</f>
        <v>10</v>
      </c>
      <c r="B49" s="1840"/>
      <c r="C49" s="1840"/>
      <c r="D49" s="1840"/>
      <c r="E49" s="1840"/>
      <c r="F49" s="1840"/>
      <c r="G49" s="1841"/>
      <c r="K49" s="685"/>
    </row>
    <row r="53" ht="15">
      <c r="K53" s="957" t="s">
        <v>324</v>
      </c>
    </row>
  </sheetData>
  <sheetProtection sheet="1" objects="1" scenarios="1"/>
  <mergeCells count="26">
    <mergeCell ref="F7:G7"/>
    <mergeCell ref="B14:C14"/>
    <mergeCell ref="A27:C27"/>
    <mergeCell ref="A39:C39"/>
    <mergeCell ref="C31:C32"/>
    <mergeCell ref="A21:G21"/>
    <mergeCell ref="A11:G11"/>
    <mergeCell ref="A12:G12"/>
    <mergeCell ref="A8:D8"/>
    <mergeCell ref="A13:G13"/>
    <mergeCell ref="A17:G17"/>
    <mergeCell ref="D7:E7"/>
    <mergeCell ref="B18:G18"/>
    <mergeCell ref="B22:G22"/>
    <mergeCell ref="B25:C25"/>
    <mergeCell ref="A28:G28"/>
    <mergeCell ref="A40:G40"/>
    <mergeCell ref="A49:G49"/>
    <mergeCell ref="A48:G48"/>
    <mergeCell ref="A42:G42"/>
    <mergeCell ref="A44:G44"/>
    <mergeCell ref="A2:G2"/>
    <mergeCell ref="A3:G3"/>
    <mergeCell ref="A4:G4"/>
    <mergeCell ref="A5:G5"/>
    <mergeCell ref="A6:G6"/>
  </mergeCells>
  <conditionalFormatting sqref="A3">
    <cfRule type="cellIs" priority="1" dxfId="18" operator="equal">
      <formula>0</formula>
    </cfRule>
  </conditionalFormatting>
  <hyperlinks>
    <hyperlink ref="D10" location="_P300399902" tooltip="Annexe\Schedule 300" display="_P300399902"/>
    <hyperlink ref="F10" location="_P300399903" tooltip="Annexe\Schedule 300" display="_P300399903"/>
  </hyperlinks>
  <printOptions horizontalCentered="1"/>
  <pageMargins left="0.826771653543307" right="0.393700787401575" top="1.10236220472441" bottom="0.590551181102362" header="0.31496062992126" footer="0.31496062992126"/>
  <pageSetup orientation="portrait" scale="69" r:id="rId2"/>
  <drawing r:id="rId1"/>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Feuil57">
    <tabColor rgb="FFFFC000"/>
  </sheetPr>
  <dimension ref="A1:T94"/>
  <sheetViews>
    <sheetView zoomScale="90" zoomScaleNormal="90" workbookViewId="0" topLeftCell="A19">
      <selection pane="topLeft" activeCell="Q23" sqref="Q23"/>
    </sheetView>
  </sheetViews>
  <sheetFormatPr defaultColWidth="0" defaultRowHeight="15" outlineLevelCol="1"/>
  <cols>
    <col min="1" max="1" width="22.2857142857143" style="915" customWidth="1"/>
    <col min="2" max="2" width="2.57142857142857" style="73" customWidth="1"/>
    <col min="3" max="3" width="6" style="950" customWidth="1"/>
    <col min="4" max="16" width="11.7142857142857" style="915" customWidth="1"/>
    <col min="17" max="17" width="14.8571428571429" style="915" customWidth="1"/>
    <col min="18" max="18" width="4.28571428571429" style="915" customWidth="1"/>
    <col min="19" max="19" width="34.7142857142857" style="915" hidden="1" customWidth="1" outlineLevel="1"/>
    <col min="20" max="20" width="44" style="915" hidden="1" customWidth="1" outlineLevel="1"/>
    <col min="21" max="21" width="0" style="915" hidden="1" customWidth="1" collapsed="1"/>
    <col min="22" max="16384" width="11.4285714285714" style="915" hidden="1"/>
  </cols>
  <sheetData>
    <row r="1" spans="1:17" ht="24" customHeight="1">
      <c r="A1" s="1795" t="str">
        <f>Identification!A14</f>
        <v>SOCIÉTÉ À CHARTE QUÉBÉCOISE</v>
      </c>
      <c r="B1" s="1796"/>
      <c r="C1" s="1796"/>
      <c r="D1" s="1796"/>
      <c r="E1" s="1796"/>
      <c r="F1" s="1796"/>
      <c r="G1" s="1796"/>
      <c r="H1" s="1796"/>
      <c r="I1" s="1796"/>
      <c r="J1" s="1796"/>
      <c r="K1" s="1796"/>
      <c r="L1" s="1796"/>
      <c r="M1" s="1796"/>
      <c r="N1" s="1796"/>
      <c r="O1" s="1796"/>
      <c r="P1" s="937"/>
      <c r="Q1" s="218" t="str">
        <f>Identification!A15</f>
        <v>ÉTAT ANNUEL</v>
      </c>
    </row>
    <row r="2" spans="1:17" ht="15">
      <c r="A2" s="2146" t="str">
        <f>IF(Langue=0,"ANNEXE "&amp;'T des M - T of C'!A71,"SCHEDULE "&amp;'T des M - T of C'!A71)</f>
        <v>ANNEXE 4050</v>
      </c>
      <c r="B2" s="2147"/>
      <c r="C2" s="2147"/>
      <c r="D2" s="2147"/>
      <c r="E2" s="2147"/>
      <c r="F2" s="2147"/>
      <c r="G2" s="2147"/>
      <c r="H2" s="2147"/>
      <c r="I2" s="2147"/>
      <c r="J2" s="2147"/>
      <c r="K2" s="2147"/>
      <c r="L2" s="2147"/>
      <c r="M2" s="2147"/>
      <c r="N2" s="2147"/>
      <c r="O2" s="2147"/>
      <c r="P2" s="2147"/>
      <c r="Q2" s="2148"/>
    </row>
    <row r="3" spans="1:17" ht="22.5" customHeight="1">
      <c r="A3" s="1901">
        <f>'300'!$A$3</f>
        <v>0</v>
      </c>
      <c r="B3" s="1902"/>
      <c r="C3" s="1902"/>
      <c r="D3" s="1902"/>
      <c r="E3" s="1902"/>
      <c r="F3" s="1902"/>
      <c r="G3" s="1902"/>
      <c r="H3" s="1902"/>
      <c r="I3" s="1902"/>
      <c r="J3" s="1902"/>
      <c r="K3" s="1902"/>
      <c r="L3" s="1902"/>
      <c r="M3" s="1902"/>
      <c r="N3" s="1902"/>
      <c r="O3" s="1902"/>
      <c r="P3" s="1902"/>
      <c r="Q3" s="1903"/>
    </row>
    <row r="4" spans="1:17" ht="22.5" customHeight="1">
      <c r="A4" s="1764" t="str">
        <f>UPPER('T des M - T of C'!B71)</f>
        <v>ÉCHÉANCE ET SENSIBILITÉ AUX TAUX D'INTÉRÊTS</v>
      </c>
      <c r="B4" s="1765"/>
      <c r="C4" s="1765"/>
      <c r="D4" s="1765"/>
      <c r="E4" s="1765"/>
      <c r="F4" s="1765"/>
      <c r="G4" s="1765"/>
      <c r="H4" s="1765"/>
      <c r="I4" s="1765"/>
      <c r="J4" s="1765"/>
      <c r="K4" s="1765"/>
      <c r="L4" s="1765"/>
      <c r="M4" s="1765"/>
      <c r="N4" s="1765"/>
      <c r="O4" s="1765"/>
      <c r="P4" s="1765"/>
      <c r="Q4" s="1766"/>
    </row>
    <row r="5" spans="1:17" ht="22.5" customHeight="1">
      <c r="A5" s="2188" t="str">
        <f>IF(Langue=0,"au "&amp;Identification!J19,"As at "&amp;Identification!J19)</f>
        <v>au </v>
      </c>
      <c r="B5" s="2189"/>
      <c r="C5" s="2189"/>
      <c r="D5" s="2189"/>
      <c r="E5" s="2189"/>
      <c r="F5" s="2189"/>
      <c r="G5" s="2189"/>
      <c r="H5" s="2189"/>
      <c r="I5" s="2189"/>
      <c r="J5" s="2189"/>
      <c r="K5" s="2189"/>
      <c r="L5" s="2189"/>
      <c r="M5" s="2189"/>
      <c r="N5" s="2189"/>
      <c r="O5" s="2189"/>
      <c r="P5" s="2189"/>
      <c r="Q5" s="2190"/>
    </row>
    <row r="6" spans="1:20" ht="15">
      <c r="A6" s="2124" t="str">
        <f>IF(Langue=0,S6,T6)</f>
        <v>(000$)</v>
      </c>
      <c r="B6" s="2125"/>
      <c r="C6" s="2125"/>
      <c r="D6" s="2125"/>
      <c r="E6" s="2125"/>
      <c r="F6" s="2125"/>
      <c r="G6" s="2125"/>
      <c r="H6" s="2125"/>
      <c r="I6" s="2125"/>
      <c r="J6" s="2125"/>
      <c r="K6" s="2125"/>
      <c r="L6" s="2125"/>
      <c r="M6" s="2125"/>
      <c r="N6" s="2125"/>
      <c r="O6" s="2125"/>
      <c r="P6" s="2125"/>
      <c r="Q6" s="2126"/>
      <c r="S6" s="102" t="s">
        <v>325</v>
      </c>
      <c r="T6" s="244" t="s">
        <v>970</v>
      </c>
    </row>
    <row r="7" spans="1:20" ht="11.25" customHeight="1">
      <c r="A7" s="2185"/>
      <c r="B7" s="2186"/>
      <c r="C7" s="2186"/>
      <c r="D7" s="2186"/>
      <c r="E7" s="2186"/>
      <c r="F7" s="2186"/>
      <c r="G7" s="2186"/>
      <c r="H7" s="2186"/>
      <c r="I7" s="2186"/>
      <c r="J7" s="2186"/>
      <c r="K7" s="2186"/>
      <c r="L7" s="2186"/>
      <c r="M7" s="2186"/>
      <c r="N7" s="2186"/>
      <c r="O7" s="2186"/>
      <c r="P7" s="2186"/>
      <c r="Q7" s="2187"/>
      <c r="T7" s="143"/>
    </row>
    <row r="8" spans="1:20" ht="15" customHeight="1">
      <c r="A8" s="2161" t="str">
        <f>IF(Langue=0,S80,T80)</f>
        <v>ACTIF</v>
      </c>
      <c r="B8" s="2162"/>
      <c r="C8" s="2225"/>
      <c r="D8" s="2169" t="str">
        <f>IF(Langue=0,S81,T81)</f>
        <v>Taux variable</v>
      </c>
      <c r="E8" s="2932" t="str">
        <f>IF(Langue=0,S82,T82)</f>
        <v>Taux fixe</v>
      </c>
      <c r="F8" s="2933"/>
      <c r="G8" s="2933"/>
      <c r="H8" s="2933"/>
      <c r="I8" s="2933"/>
      <c r="J8" s="2933"/>
      <c r="K8" s="2933"/>
      <c r="L8" s="2933"/>
      <c r="M8" s="2933"/>
      <c r="N8" s="2933"/>
      <c r="O8" s="2934"/>
      <c r="P8" s="2169" t="str">
        <f>IF(Langue=0,S94,T94)</f>
        <v>Insensible aux taux d'intérêts</v>
      </c>
      <c r="Q8" s="2220" t="s">
        <v>53</v>
      </c>
      <c r="T8" s="143"/>
    </row>
    <row r="9" spans="1:20" ht="60" customHeight="1">
      <c r="A9" s="1764"/>
      <c r="B9" s="1765"/>
      <c r="C9" s="1766"/>
      <c r="D9" s="2170"/>
      <c r="E9" s="1028" t="str">
        <f>IF(Langue=0,S83,T83)</f>
        <v>À demande</v>
      </c>
      <c r="F9" s="692" t="str">
        <f>IF(Langue=0,S84,T84)</f>
        <v>De
1 jour à 
1 mois</v>
      </c>
      <c r="G9" s="692" t="str">
        <f>IF(Langue=0,S85,T85)</f>
        <v>Plus de 
1 mois à 
3 mois</v>
      </c>
      <c r="H9" s="692" t="str">
        <f>IF(Langue=0,S86,T86)</f>
        <v>Plus de 
3 mois à 
6 mois</v>
      </c>
      <c r="I9" s="692" t="str">
        <f>IF(Langue=0,S87,T87)</f>
        <v>Plus de 
6 mois à 
1 an</v>
      </c>
      <c r="J9" s="692" t="str">
        <f>IF(Langue=0,S88,T88)</f>
        <v>Plus de 
1 an à 
2 ans</v>
      </c>
      <c r="K9" s="692" t="str">
        <f>IF(Langue=0,S89,T89)</f>
        <v>Plus de 
2 ans à 
3 ans</v>
      </c>
      <c r="L9" s="692" t="str">
        <f>IF(Langue=0,S90,T90)</f>
        <v>Plus de 
3 ans à 
4 ans</v>
      </c>
      <c r="M9" s="692" t="str">
        <f>IF(Langue=0,S91,T91)</f>
        <v>Plus de 
4 ans à 
5 ans</v>
      </c>
      <c r="N9" s="692" t="str">
        <f>IF(Langue=0,S92,T92)</f>
        <v>Plus de 
5 ans à 
7 ans</v>
      </c>
      <c r="O9" s="692" t="str">
        <f>IF(Langue=0,S93,T93)</f>
        <v>Plus de 7 ans</v>
      </c>
      <c r="P9" s="2170"/>
      <c r="Q9" s="2221"/>
      <c r="T9" s="143"/>
    </row>
    <row r="10" spans="1:20" ht="15" customHeight="1">
      <c r="A10" s="2414"/>
      <c r="B10" s="2415"/>
      <c r="C10" s="2416"/>
      <c r="D10" s="528" t="s">
        <v>376</v>
      </c>
      <c r="E10" s="699" t="s">
        <v>172</v>
      </c>
      <c r="F10" s="528" t="s">
        <v>378</v>
      </c>
      <c r="G10" s="528" t="s">
        <v>379</v>
      </c>
      <c r="H10" s="528" t="s">
        <v>380</v>
      </c>
      <c r="I10" s="528" t="s">
        <v>381</v>
      </c>
      <c r="J10" s="528" t="s">
        <v>382</v>
      </c>
      <c r="K10" s="528" t="s">
        <v>383</v>
      </c>
      <c r="L10" s="528" t="s">
        <v>384</v>
      </c>
      <c r="M10" s="528" t="s">
        <v>164</v>
      </c>
      <c r="N10" s="528" t="s">
        <v>145</v>
      </c>
      <c r="O10" s="528" t="s">
        <v>149</v>
      </c>
      <c r="P10" s="528" t="s">
        <v>150</v>
      </c>
      <c r="Q10" s="528" t="s">
        <v>171</v>
      </c>
      <c r="T10" s="143"/>
    </row>
    <row r="11" spans="1:20" ht="26.25" customHeight="1">
      <c r="A11" s="2918" t="str">
        <f>IF(Langue=0,S11,T11)</f>
        <v>Trésorerie , dépôts et titres négociables à court terme</v>
      </c>
      <c r="B11" s="335" t="s">
        <v>70</v>
      </c>
      <c r="C11" s="372" t="s">
        <v>385</v>
      </c>
      <c r="D11" s="1191"/>
      <c r="E11" s="1191"/>
      <c r="F11" s="1191"/>
      <c r="G11" s="1191"/>
      <c r="H11" s="1191"/>
      <c r="I11" s="1191"/>
      <c r="J11" s="1191"/>
      <c r="K11" s="1191"/>
      <c r="L11" s="1191"/>
      <c r="M11" s="1191"/>
      <c r="N11" s="1191"/>
      <c r="O11" s="1191"/>
      <c r="P11" s="1191"/>
      <c r="Q11" s="1362">
        <f>SUM(D11:P11)</f>
        <v>0</v>
      </c>
      <c r="S11" s="1709" t="s">
        <v>2401</v>
      </c>
      <c r="T11" s="2136" t="s">
        <v>2402</v>
      </c>
    </row>
    <row r="12" spans="1:20" ht="26.25" customHeight="1">
      <c r="A12" s="2919"/>
      <c r="B12" s="658" t="s">
        <v>69</v>
      </c>
      <c r="C12" s="464" t="s">
        <v>168</v>
      </c>
      <c r="D12" s="1363"/>
      <c r="E12" s="1363"/>
      <c r="F12" s="1364"/>
      <c r="G12" s="1364"/>
      <c r="H12" s="1364"/>
      <c r="I12" s="1364"/>
      <c r="J12" s="1364"/>
      <c r="K12" s="1364"/>
      <c r="L12" s="1364"/>
      <c r="M12" s="1364"/>
      <c r="N12" s="1364"/>
      <c r="O12" s="1364"/>
      <c r="P12" s="1364"/>
      <c r="Q12" s="1365">
        <f>IF(Q11=0,0,(+D11*D12+E11*E12+F11*F12+G11*G12+H11*H12+I11*I12+J11*J12+K11*K12+L11*L12+M11*M12+N11*N12+O11*O12+P11*P12)/Q11)</f>
        <v>0</v>
      </c>
      <c r="S12" s="1709"/>
      <c r="T12" s="2136"/>
    </row>
    <row r="13" spans="1:20" ht="15" customHeight="1">
      <c r="A13" s="2918" t="str">
        <f>IF(Langue=0,S13,T13)</f>
        <v>Valeurs mobilières</v>
      </c>
      <c r="B13" s="335" t="s">
        <v>70</v>
      </c>
      <c r="C13" s="372" t="s">
        <v>194</v>
      </c>
      <c r="D13" s="1191"/>
      <c r="E13" s="1191"/>
      <c r="F13" s="1191"/>
      <c r="G13" s="1191"/>
      <c r="H13" s="1191"/>
      <c r="I13" s="1191"/>
      <c r="J13" s="1191"/>
      <c r="K13" s="1191"/>
      <c r="L13" s="1191"/>
      <c r="M13" s="1191"/>
      <c r="N13" s="1191"/>
      <c r="O13" s="1191"/>
      <c r="P13" s="1191"/>
      <c r="Q13" s="1366">
        <f>SUM(D13:P13)</f>
        <v>0</v>
      </c>
      <c r="S13" s="915" t="s">
        <v>728</v>
      </c>
      <c r="T13" s="143" t="s">
        <v>1018</v>
      </c>
    </row>
    <row r="14" spans="1:20" ht="15" customHeight="1">
      <c r="A14" s="2919"/>
      <c r="B14" s="658" t="s">
        <v>69</v>
      </c>
      <c r="C14" s="465" t="s">
        <v>1782</v>
      </c>
      <c r="D14" s="1364"/>
      <c r="E14" s="1364"/>
      <c r="F14" s="1364"/>
      <c r="G14" s="1364"/>
      <c r="H14" s="1364"/>
      <c r="I14" s="1364"/>
      <c r="J14" s="1364"/>
      <c r="K14" s="1364"/>
      <c r="L14" s="1364"/>
      <c r="M14" s="1364"/>
      <c r="N14" s="1364"/>
      <c r="O14" s="1364"/>
      <c r="P14" s="1364"/>
      <c r="Q14" s="1365">
        <f>IF(Q13=0,0,(+D13*D14+E13*E14+F13*F14+G13*G14+H13*H14+I13*I14+J13*J14+K13*K14+L13*L14+M13*M14+N13*N14+O13*O14+P13*P14)/Q13)</f>
        <v>0</v>
      </c>
      <c r="T14" s="143"/>
    </row>
    <row r="15" spans="1:20" ht="15" customHeight="1">
      <c r="A15" s="2918" t="str">
        <f>IF(Langue=0,S15,T15)</f>
        <v>Prêts (1200)</v>
      </c>
      <c r="B15" s="335" t="s">
        <v>70</v>
      </c>
      <c r="C15" s="372" t="s">
        <v>195</v>
      </c>
      <c r="D15" s="1191"/>
      <c r="E15" s="1191"/>
      <c r="F15" s="1191"/>
      <c r="G15" s="1191"/>
      <c r="H15" s="1191"/>
      <c r="I15" s="1191"/>
      <c r="J15" s="1191"/>
      <c r="K15" s="1191"/>
      <c r="L15" s="1191"/>
      <c r="M15" s="1191"/>
      <c r="N15" s="1191"/>
      <c r="O15" s="1191"/>
      <c r="P15" s="1191"/>
      <c r="Q15" s="1366">
        <f>SUM(D15:P15)</f>
        <v>0</v>
      </c>
      <c r="S15" s="915" t="s">
        <v>819</v>
      </c>
      <c r="T15" s="143" t="s">
        <v>1546</v>
      </c>
    </row>
    <row r="16" spans="1:20" ht="15" customHeight="1">
      <c r="A16" s="2919"/>
      <c r="B16" s="658" t="s">
        <v>69</v>
      </c>
      <c r="C16" s="465" t="s">
        <v>1783</v>
      </c>
      <c r="D16" s="1364"/>
      <c r="E16" s="1364"/>
      <c r="F16" s="1364"/>
      <c r="G16" s="1364"/>
      <c r="H16" s="1364"/>
      <c r="I16" s="1364"/>
      <c r="J16" s="1364"/>
      <c r="K16" s="1364"/>
      <c r="L16" s="1364"/>
      <c r="M16" s="1364"/>
      <c r="N16" s="1364"/>
      <c r="O16" s="1364"/>
      <c r="P16" s="1364"/>
      <c r="Q16" s="1365">
        <f>IF(Q15=0,0,(+D15*D16+E15*E16+F15*F16+G15*G16+H15*H16+I15*I16+J15*J16+K15*K16+L15*L16+M15*M16+N15*N16+O15*O16+P15*P16)/Q15)</f>
        <v>0</v>
      </c>
      <c r="T16" s="143"/>
    </row>
    <row r="17" spans="1:20" ht="26.25" customHeight="1">
      <c r="A17" s="2918" t="str">
        <f>IF(Langue=0,S17,T17)</f>
        <v>Filiales, entreprises associées et coentreprises</v>
      </c>
      <c r="B17" s="335" t="s">
        <v>70</v>
      </c>
      <c r="C17" s="372" t="s">
        <v>200</v>
      </c>
      <c r="D17" s="1191"/>
      <c r="E17" s="1191"/>
      <c r="F17" s="1191"/>
      <c r="G17" s="1191"/>
      <c r="H17" s="1191"/>
      <c r="I17" s="1191"/>
      <c r="J17" s="1191"/>
      <c r="K17" s="1191"/>
      <c r="L17" s="1191"/>
      <c r="M17" s="1191"/>
      <c r="N17" s="1191"/>
      <c r="O17" s="1191"/>
      <c r="P17" s="1191"/>
      <c r="Q17" s="1366">
        <f>SUM(D17:P17)</f>
        <v>0</v>
      </c>
      <c r="S17" s="1709" t="s">
        <v>492</v>
      </c>
      <c r="T17" s="2136" t="s">
        <v>1547</v>
      </c>
    </row>
    <row r="18" spans="1:20" ht="26.25" customHeight="1">
      <c r="A18" s="2919"/>
      <c r="B18" s="658" t="s">
        <v>69</v>
      </c>
      <c r="C18" s="465" t="s">
        <v>1784</v>
      </c>
      <c r="D18" s="1364"/>
      <c r="E18" s="1364"/>
      <c r="F18" s="1364"/>
      <c r="G18" s="1364"/>
      <c r="H18" s="1364"/>
      <c r="I18" s="1364"/>
      <c r="J18" s="1364"/>
      <c r="K18" s="1364"/>
      <c r="L18" s="1364"/>
      <c r="M18" s="1364"/>
      <c r="N18" s="1364"/>
      <c r="O18" s="1364"/>
      <c r="P18" s="1364"/>
      <c r="Q18" s="1365">
        <f>IF(Q17=0,0,(+D17*D18+E17*E18+F17*F18+G17*G18+H17*H18+I17*I18+J17*J18+K17*K18+L17*L18+M17*M18+N17*N18+O17*O18+P17*P18)/Q17)</f>
        <v>0</v>
      </c>
      <c r="S18" s="1709"/>
      <c r="T18" s="2136"/>
    </row>
    <row r="19" spans="1:20" ht="15" customHeight="1">
      <c r="A19" s="2918" t="str">
        <f>IF(Langue=0,S19,T19)</f>
        <v>Instruments financiers dérivés (1610)</v>
      </c>
      <c r="B19" s="335" t="s">
        <v>70</v>
      </c>
      <c r="C19" s="372" t="s">
        <v>347</v>
      </c>
      <c r="D19" s="1191"/>
      <c r="E19" s="1191"/>
      <c r="F19" s="1191"/>
      <c r="G19" s="1191"/>
      <c r="H19" s="1191"/>
      <c r="I19" s="1191"/>
      <c r="J19" s="1191"/>
      <c r="K19" s="1191"/>
      <c r="L19" s="1191"/>
      <c r="M19" s="1191"/>
      <c r="N19" s="1191"/>
      <c r="O19" s="1191"/>
      <c r="P19" s="1191"/>
      <c r="Q19" s="1366">
        <f>SUM(D19:P19)</f>
        <v>0</v>
      </c>
      <c r="S19" s="1709" t="s">
        <v>817</v>
      </c>
      <c r="T19" s="2136" t="s">
        <v>2222</v>
      </c>
    </row>
    <row r="20" spans="1:20" ht="15" customHeight="1">
      <c r="A20" s="2919"/>
      <c r="B20" s="658" t="s">
        <v>69</v>
      </c>
      <c r="C20" s="465" t="s">
        <v>1785</v>
      </c>
      <c r="D20" s="1364"/>
      <c r="E20" s="1364"/>
      <c r="F20" s="1364"/>
      <c r="G20" s="1364"/>
      <c r="H20" s="1364"/>
      <c r="I20" s="1364"/>
      <c r="J20" s="1364"/>
      <c r="K20" s="1364"/>
      <c r="L20" s="1364"/>
      <c r="M20" s="1364"/>
      <c r="N20" s="1364"/>
      <c r="O20" s="1364"/>
      <c r="P20" s="1364"/>
      <c r="Q20" s="1365">
        <f>IF(Q19=0,0,(+D19*D20+E19*E20+F19*F20+G19*G20+H19*H20+I19*I20+J19*J20+K19*K20+L19*L20+M19*M20+N19*N20+O19*O20+P19*P20)/Q19)</f>
        <v>0</v>
      </c>
      <c r="S20" s="1709"/>
      <c r="T20" s="2136"/>
    </row>
    <row r="21" spans="1:20" ht="15" customHeight="1">
      <c r="A21" s="2918" t="str">
        <f>IF(Langue=0,S21,T21)</f>
        <v>Autres éléments d'actif</v>
      </c>
      <c r="B21" s="335" t="s">
        <v>70</v>
      </c>
      <c r="C21" s="372" t="s">
        <v>181</v>
      </c>
      <c r="D21" s="1191"/>
      <c r="E21" s="1191"/>
      <c r="F21" s="1191"/>
      <c r="G21" s="1191"/>
      <c r="H21" s="1191"/>
      <c r="I21" s="1191"/>
      <c r="J21" s="1191"/>
      <c r="K21" s="1191"/>
      <c r="L21" s="1191"/>
      <c r="M21" s="1191"/>
      <c r="N21" s="1191"/>
      <c r="O21" s="1191"/>
      <c r="P21" s="1191"/>
      <c r="Q21" s="1366">
        <f>SUM(D21:P21)</f>
        <v>0</v>
      </c>
      <c r="S21" s="915" t="s">
        <v>65</v>
      </c>
      <c r="T21" s="143" t="s">
        <v>1090</v>
      </c>
    </row>
    <row r="22" spans="1:20" ht="15">
      <c r="A22" s="2919"/>
      <c r="B22" s="658" t="s">
        <v>69</v>
      </c>
      <c r="C22" s="465" t="s">
        <v>1786</v>
      </c>
      <c r="D22" s="1364"/>
      <c r="E22" s="1364"/>
      <c r="F22" s="1364"/>
      <c r="G22" s="1364"/>
      <c r="H22" s="1364"/>
      <c r="I22" s="1364"/>
      <c r="J22" s="1364"/>
      <c r="K22" s="1364"/>
      <c r="L22" s="1364"/>
      <c r="M22" s="1364"/>
      <c r="N22" s="1364"/>
      <c r="O22" s="1364"/>
      <c r="P22" s="1364"/>
      <c r="Q22" s="1365">
        <f>IF(Q21=0,0,(+D21*D22+E21*E22+F21*F22+G21*G22+H21*H22+I21*I22+J21*J22+K21*K22+L21*L22+M21*M22+N21*N22+O21*O22+P21*P22)/Q21)</f>
        <v>0</v>
      </c>
      <c r="T22" s="143"/>
    </row>
    <row r="23" spans="1:20" ht="15">
      <c r="A23" s="2915" t="str">
        <f>IF(Langue=0,S23,T23)</f>
        <v>(a) TOTAL DE L'ACTIF</v>
      </c>
      <c r="B23" s="335" t="s">
        <v>70</v>
      </c>
      <c r="C23" s="372" t="s">
        <v>386</v>
      </c>
      <c r="D23" s="1367">
        <f t="shared" si="0" ref="D23:P23">SUM(D11,D13,D17,D19,D21,D15)</f>
        <v>0</v>
      </c>
      <c r="E23" s="1367">
        <f t="shared" si="1" ref="E23">SUM(E11,E13,E17,E19,E21,E15)</f>
        <v>0</v>
      </c>
      <c r="F23" s="1367">
        <f t="shared" si="0"/>
        <v>0</v>
      </c>
      <c r="G23" s="1367">
        <f t="shared" si="0"/>
        <v>0</v>
      </c>
      <c r="H23" s="1367">
        <f t="shared" si="0"/>
        <v>0</v>
      </c>
      <c r="I23" s="1367">
        <f t="shared" si="0"/>
        <v>0</v>
      </c>
      <c r="J23" s="1367">
        <f t="shared" si="0"/>
        <v>0</v>
      </c>
      <c r="K23" s="1367">
        <f t="shared" si="0"/>
        <v>0</v>
      </c>
      <c r="L23" s="1367">
        <f t="shared" si="0"/>
        <v>0</v>
      </c>
      <c r="M23" s="1367">
        <f t="shared" si="0"/>
        <v>0</v>
      </c>
      <c r="N23" s="1367">
        <f t="shared" si="0"/>
        <v>0</v>
      </c>
      <c r="O23" s="1367">
        <f t="shared" si="0"/>
        <v>0</v>
      </c>
      <c r="P23" s="1367">
        <f t="shared" si="0"/>
        <v>0</v>
      </c>
      <c r="Q23" s="1368">
        <f>SUM(D23:P23)</f>
        <v>0</v>
      </c>
      <c r="S23" s="915" t="s">
        <v>1545</v>
      </c>
      <c r="T23" s="143" t="s">
        <v>1549</v>
      </c>
    </row>
    <row r="24" spans="1:20" ht="15.75">
      <c r="A24" s="2916"/>
      <c r="B24" s="658" t="s">
        <v>299</v>
      </c>
      <c r="C24" s="465" t="s">
        <v>389</v>
      </c>
      <c r="D24" s="1369">
        <f t="shared" si="2" ref="D24:P24">IFERROR(D11/D23*D12+D13/D23*D14+D17/D23*D18+D19/D23*D20+D15/D23*D16+D21/D23*D22,0)</f>
        <v>0</v>
      </c>
      <c r="E24" s="1369">
        <f t="shared" si="3" ref="E24">IFERROR(E11/E23*E12+E13/E23*E14+E17/E23*E18+E19/E23*E20+E15/E23*E16+E21/E23*E22,0)</f>
        <v>0</v>
      </c>
      <c r="F24" s="1369">
        <f t="shared" si="2"/>
        <v>0</v>
      </c>
      <c r="G24" s="1369">
        <f t="shared" si="2"/>
        <v>0</v>
      </c>
      <c r="H24" s="1369">
        <f t="shared" si="2"/>
        <v>0</v>
      </c>
      <c r="I24" s="1369">
        <f t="shared" si="2"/>
        <v>0</v>
      </c>
      <c r="J24" s="1369">
        <f t="shared" si="2"/>
        <v>0</v>
      </c>
      <c r="K24" s="1369">
        <f t="shared" si="2"/>
        <v>0</v>
      </c>
      <c r="L24" s="1369">
        <f t="shared" si="2"/>
        <v>0</v>
      </c>
      <c r="M24" s="1369">
        <f t="shared" si="2"/>
        <v>0</v>
      </c>
      <c r="N24" s="1369">
        <f t="shared" si="2"/>
        <v>0</v>
      </c>
      <c r="O24" s="1369">
        <f t="shared" si="2"/>
        <v>0</v>
      </c>
      <c r="P24" s="1369">
        <f t="shared" si="2"/>
        <v>0</v>
      </c>
      <c r="Q24" s="1370">
        <f>IF(Q23=0,0,(+D23*D24+E23*E24+F23*F24+G23*G24+H23*H24+I23*I24+J23*J24+K23*K24+L23*L24+M23*M24+N23*N24+O23*O24+P23*P24)/Q23)</f>
        <v>0</v>
      </c>
      <c r="T24" s="143"/>
    </row>
    <row r="25" spans="1:20" ht="15">
      <c r="A25" s="2097" t="s">
        <v>119</v>
      </c>
      <c r="B25" s="2098"/>
      <c r="C25" s="2098"/>
      <c r="D25" s="1818"/>
      <c r="E25" s="1818"/>
      <c r="F25" s="1818"/>
      <c r="G25" s="1818"/>
      <c r="H25" s="1818"/>
      <c r="I25" s="1818"/>
      <c r="J25" s="1818"/>
      <c r="K25" s="1818"/>
      <c r="L25" s="1818"/>
      <c r="M25" s="1818"/>
      <c r="N25" s="1818"/>
      <c r="O25" s="1818"/>
      <c r="P25" s="1818"/>
      <c r="Q25" s="1819"/>
      <c r="T25" s="143"/>
    </row>
    <row r="26" spans="1:20" ht="15" customHeight="1">
      <c r="A26" s="2918" t="str">
        <f>IF(Langue=0,S26,T26)</f>
        <v>À recevoir à taux fixe</v>
      </c>
      <c r="B26" s="336" t="s">
        <v>70</v>
      </c>
      <c r="C26" s="373" t="s">
        <v>390</v>
      </c>
      <c r="D26" s="1191"/>
      <c r="E26" s="1191"/>
      <c r="F26" s="1191"/>
      <c r="G26" s="1191"/>
      <c r="H26" s="1191"/>
      <c r="I26" s="1191"/>
      <c r="J26" s="1191"/>
      <c r="K26" s="1191"/>
      <c r="L26" s="1191"/>
      <c r="M26" s="1191"/>
      <c r="N26" s="1191"/>
      <c r="O26" s="1191"/>
      <c r="P26" s="1191"/>
      <c r="Q26" s="1371">
        <f>SUM(D26:P26)</f>
        <v>0</v>
      </c>
      <c r="S26" s="915" t="s">
        <v>67</v>
      </c>
      <c r="T26" s="143" t="s">
        <v>1550</v>
      </c>
    </row>
    <row r="27" spans="1:20" ht="15" customHeight="1">
      <c r="A27" s="2919"/>
      <c r="B27" s="659" t="s">
        <v>69</v>
      </c>
      <c r="C27" s="465" t="s">
        <v>1787</v>
      </c>
      <c r="D27" s="1364"/>
      <c r="E27" s="1364"/>
      <c r="F27" s="1364"/>
      <c r="G27" s="1364"/>
      <c r="H27" s="1364"/>
      <c r="I27" s="1364"/>
      <c r="J27" s="1364"/>
      <c r="K27" s="1364"/>
      <c r="L27" s="1364"/>
      <c r="M27" s="1364"/>
      <c r="N27" s="1364"/>
      <c r="O27" s="1364"/>
      <c r="P27" s="1364"/>
      <c r="Q27" s="1365">
        <f>IF(Q26=0,0,(+D26*D27+E26*E27+F26*F27+G26*G27+H26*H27+I26*I27+J26*J27+K26*K27+L26*L27+M26*M27+N26*N27+O26*O27+P26*P27)/Q26)</f>
        <v>0</v>
      </c>
      <c r="T27" s="143"/>
    </row>
    <row r="28" spans="1:20" ht="15" customHeight="1">
      <c r="A28" s="2918" t="str">
        <f>IF(Langue=0,S28,T28)</f>
        <v>À recevoir à taux variable</v>
      </c>
      <c r="B28" s="336" t="s">
        <v>70</v>
      </c>
      <c r="C28" s="373" t="s">
        <v>606</v>
      </c>
      <c r="D28" s="1191"/>
      <c r="E28" s="1191"/>
      <c r="F28" s="1191"/>
      <c r="G28" s="1191"/>
      <c r="H28" s="1191"/>
      <c r="I28" s="1191"/>
      <c r="J28" s="1191"/>
      <c r="K28" s="1191"/>
      <c r="L28" s="1191"/>
      <c r="M28" s="1191"/>
      <c r="N28" s="1191"/>
      <c r="O28" s="1191"/>
      <c r="P28" s="1191"/>
      <c r="Q28" s="1371">
        <f>SUM(D28:P28)</f>
        <v>0</v>
      </c>
      <c r="S28" s="915" t="s">
        <v>68</v>
      </c>
      <c r="T28" s="143" t="s">
        <v>1551</v>
      </c>
    </row>
    <row r="29" spans="1:20" ht="15">
      <c r="A29" s="2919"/>
      <c r="B29" s="659" t="s">
        <v>69</v>
      </c>
      <c r="C29" s="465" t="s">
        <v>1788</v>
      </c>
      <c r="D29" s="1372"/>
      <c r="E29" s="1372"/>
      <c r="F29" s="1372"/>
      <c r="G29" s="1372"/>
      <c r="H29" s="1372"/>
      <c r="I29" s="1372"/>
      <c r="J29" s="1372"/>
      <c r="K29" s="1372"/>
      <c r="L29" s="1372"/>
      <c r="M29" s="1372"/>
      <c r="N29" s="1372"/>
      <c r="O29" s="1372"/>
      <c r="P29" s="1372"/>
      <c r="Q29" s="1370">
        <f>IF(Q28=0,0,(+D28*D29+E28*E29+F28*F29+G28*G29+H28*H29+I28*I29+J28*J29+K28*K29+L28*L29+M28*M29+N28*N29+O28*O29+P28*P29)/Q28)</f>
        <v>0</v>
      </c>
      <c r="T29" s="143"/>
    </row>
    <row r="30" spans="1:20" ht="15">
      <c r="A30" s="2097" t="str">
        <f>IF(Langue=0,S30,T30)</f>
        <v>Autres</v>
      </c>
      <c r="B30" s="2098"/>
      <c r="C30" s="2098"/>
      <c r="D30" s="1818"/>
      <c r="E30" s="1818"/>
      <c r="F30" s="1818"/>
      <c r="G30" s="1818"/>
      <c r="H30" s="1818"/>
      <c r="I30" s="1818"/>
      <c r="J30" s="1818"/>
      <c r="K30" s="1818"/>
      <c r="L30" s="1818"/>
      <c r="M30" s="1818"/>
      <c r="N30" s="1818"/>
      <c r="O30" s="1818"/>
      <c r="P30" s="1818"/>
      <c r="Q30" s="1819"/>
      <c r="S30" s="915" t="s">
        <v>41</v>
      </c>
      <c r="T30" s="143" t="s">
        <v>1152</v>
      </c>
    </row>
    <row r="31" spans="1:20" ht="15" customHeight="1">
      <c r="A31" s="2918" t="str">
        <f>IF(Langue=0,S31,T31)</f>
        <v>Courts</v>
      </c>
      <c r="B31" s="336" t="s">
        <v>70</v>
      </c>
      <c r="C31" s="372">
        <v>130</v>
      </c>
      <c r="D31" s="1191"/>
      <c r="E31" s="1191"/>
      <c r="F31" s="1191"/>
      <c r="G31" s="1191"/>
      <c r="H31" s="1191"/>
      <c r="I31" s="1191"/>
      <c r="J31" s="1191"/>
      <c r="K31" s="1191"/>
      <c r="L31" s="1191"/>
      <c r="M31" s="1191"/>
      <c r="N31" s="1191"/>
      <c r="O31" s="1191"/>
      <c r="P31" s="1191"/>
      <c r="Q31" s="1371">
        <f>SUM(D31:P31)</f>
        <v>0</v>
      </c>
      <c r="S31" s="915" t="s">
        <v>71</v>
      </c>
      <c r="T31" s="143" t="s">
        <v>1552</v>
      </c>
    </row>
    <row r="32" spans="1:20" ht="15" customHeight="1">
      <c r="A32" s="2919"/>
      <c r="B32" s="659" t="s">
        <v>69</v>
      </c>
      <c r="C32" s="465" t="s">
        <v>1789</v>
      </c>
      <c r="D32" s="1364"/>
      <c r="E32" s="1364"/>
      <c r="F32" s="1364"/>
      <c r="G32" s="1364"/>
      <c r="H32" s="1364"/>
      <c r="I32" s="1364"/>
      <c r="J32" s="1364"/>
      <c r="K32" s="1364"/>
      <c r="L32" s="1364"/>
      <c r="M32" s="1364"/>
      <c r="N32" s="1364"/>
      <c r="O32" s="1364"/>
      <c r="P32" s="1364"/>
      <c r="Q32" s="1365">
        <f>IF(Q31=0,0,(+D31*D32+E31*E32+F31*F32+G31*G32+H31*H32+I31*I32+J31*J32+K31*K32+L31*L32+M31*M32+N31*N32+O31*O32+P31*P32)/Q31)</f>
        <v>0</v>
      </c>
      <c r="T32" s="143"/>
    </row>
    <row r="33" spans="1:20" ht="15" customHeight="1">
      <c r="A33" s="2918" t="str">
        <f>IF(Langue=0,S33,T33)</f>
        <v>Longs</v>
      </c>
      <c r="B33" s="336" t="s">
        <v>70</v>
      </c>
      <c r="C33" s="372">
        <v>140</v>
      </c>
      <c r="D33" s="1191"/>
      <c r="E33" s="1191"/>
      <c r="F33" s="1191"/>
      <c r="G33" s="1191"/>
      <c r="H33" s="1191"/>
      <c r="I33" s="1191"/>
      <c r="J33" s="1191"/>
      <c r="K33" s="1191"/>
      <c r="L33" s="1191"/>
      <c r="M33" s="1191"/>
      <c r="N33" s="1191"/>
      <c r="O33" s="1191"/>
      <c r="P33" s="1191"/>
      <c r="Q33" s="1371">
        <f>SUM(D33:P33)</f>
        <v>0</v>
      </c>
      <c r="S33" s="915" t="s">
        <v>72</v>
      </c>
      <c r="T33" s="143" t="s">
        <v>1553</v>
      </c>
    </row>
    <row r="34" spans="1:20" ht="15" customHeight="1">
      <c r="A34" s="2919"/>
      <c r="B34" s="659" t="s">
        <v>69</v>
      </c>
      <c r="C34" s="465" t="s">
        <v>1790</v>
      </c>
      <c r="D34" s="1372"/>
      <c r="E34" s="1372"/>
      <c r="F34" s="1372"/>
      <c r="G34" s="1372"/>
      <c r="H34" s="1372"/>
      <c r="I34" s="1372"/>
      <c r="J34" s="1372"/>
      <c r="K34" s="1372"/>
      <c r="L34" s="1372"/>
      <c r="M34" s="1372"/>
      <c r="N34" s="1372"/>
      <c r="O34" s="1372"/>
      <c r="P34" s="1372"/>
      <c r="Q34" s="1370">
        <f>IF(Q33=0,0,(+D33*D34+E33*E34+F33*F34+G33*G34+H33*H34+I33*I34+J33*J34+K33*K34+L33*L34+M33*M34+N33*N34+O33*O34+P33*P34)/Q33)</f>
        <v>0</v>
      </c>
      <c r="T34" s="143"/>
    </row>
    <row r="35" spans="1:20" ht="15" customHeight="1">
      <c r="A35" s="2940" t="str">
        <f>IF(Langue=0,S35,T35)</f>
        <v>(a) Calcul de la moyenne pondérée globale (%).</v>
      </c>
      <c r="B35" s="2941"/>
      <c r="C35" s="2941"/>
      <c r="D35" s="2942"/>
      <c r="E35" s="2942"/>
      <c r="F35" s="2942"/>
      <c r="G35" s="2942"/>
      <c r="H35" s="2942"/>
      <c r="I35" s="2942"/>
      <c r="J35" s="2942"/>
      <c r="K35" s="2942"/>
      <c r="L35" s="2942"/>
      <c r="M35" s="2942"/>
      <c r="N35" s="2942"/>
      <c r="O35" s="2942"/>
      <c r="P35" s="2942"/>
      <c r="Q35" s="2943"/>
      <c r="S35" s="1709" t="s">
        <v>1555</v>
      </c>
      <c r="T35" s="2136" t="s">
        <v>1554</v>
      </c>
    </row>
    <row r="36" spans="1:20" ht="15" customHeight="1">
      <c r="A36" s="2920"/>
      <c r="B36" s="2921"/>
      <c r="C36" s="2921"/>
      <c r="D36" s="2921"/>
      <c r="E36" s="2921"/>
      <c r="F36" s="2921"/>
      <c r="G36" s="2921"/>
      <c r="H36" s="2921"/>
      <c r="I36" s="2921"/>
      <c r="J36" s="2921"/>
      <c r="K36" s="2921"/>
      <c r="L36" s="2921"/>
      <c r="M36" s="2921"/>
      <c r="N36" s="2921"/>
      <c r="O36" s="2921"/>
      <c r="P36" s="2921"/>
      <c r="Q36" s="2922"/>
      <c r="S36" s="1709"/>
      <c r="T36" s="2136"/>
    </row>
    <row r="37" spans="1:20" ht="15" customHeight="1">
      <c r="A37" s="2920"/>
      <c r="B37" s="2921"/>
      <c r="C37" s="2921"/>
      <c r="D37" s="2921"/>
      <c r="E37" s="2921"/>
      <c r="F37" s="2921"/>
      <c r="G37" s="2921"/>
      <c r="H37" s="2921"/>
      <c r="I37" s="2921"/>
      <c r="J37" s="2921"/>
      <c r="K37" s="2921"/>
      <c r="L37" s="2921"/>
      <c r="M37" s="2921"/>
      <c r="N37" s="2921"/>
      <c r="O37" s="2921"/>
      <c r="P37" s="2921"/>
      <c r="Q37" s="2922"/>
      <c r="T37" s="143"/>
    </row>
    <row r="38" spans="1:20" ht="15" customHeight="1">
      <c r="A38" s="2920"/>
      <c r="B38" s="2921"/>
      <c r="C38" s="2921"/>
      <c r="D38" s="2921"/>
      <c r="E38" s="2921"/>
      <c r="F38" s="2921"/>
      <c r="G38" s="2921"/>
      <c r="H38" s="2921"/>
      <c r="I38" s="2921"/>
      <c r="J38" s="2921"/>
      <c r="K38" s="2921"/>
      <c r="L38" s="2921"/>
      <c r="M38" s="2921"/>
      <c r="N38" s="2921"/>
      <c r="O38" s="2921"/>
      <c r="P38" s="2921"/>
      <c r="Q38" s="2922"/>
      <c r="T38" s="143"/>
    </row>
    <row r="39" spans="1:20" ht="15" customHeight="1">
      <c r="A39" s="2920"/>
      <c r="B39" s="2921"/>
      <c r="C39" s="2921"/>
      <c r="D39" s="2921"/>
      <c r="E39" s="2921"/>
      <c r="F39" s="2921"/>
      <c r="G39" s="2921"/>
      <c r="H39" s="2921"/>
      <c r="I39" s="2921"/>
      <c r="J39" s="2921"/>
      <c r="K39" s="2921"/>
      <c r="L39" s="2921"/>
      <c r="M39" s="2921"/>
      <c r="N39" s="2921"/>
      <c r="O39" s="2921"/>
      <c r="P39" s="2921"/>
      <c r="Q39" s="2922"/>
      <c r="T39" s="143"/>
    </row>
    <row r="40" spans="1:20" ht="15" customHeight="1">
      <c r="A40" s="2929">
        <f>+'4045'!A34:H34+1</f>
        <v>73</v>
      </c>
      <c r="B40" s="2930"/>
      <c r="C40" s="2930"/>
      <c r="D40" s="2930"/>
      <c r="E40" s="2930"/>
      <c r="F40" s="2930"/>
      <c r="G40" s="2930"/>
      <c r="H40" s="2930"/>
      <c r="I40" s="2930"/>
      <c r="J40" s="2930"/>
      <c r="K40" s="2930"/>
      <c r="L40" s="2930"/>
      <c r="M40" s="2930"/>
      <c r="N40" s="2930"/>
      <c r="O40" s="2930"/>
      <c r="P40" s="2930"/>
      <c r="Q40" s="2931"/>
      <c r="T40" s="143"/>
    </row>
    <row r="41" spans="1:20" ht="15">
      <c r="A41" s="2105" t="str">
        <f>A1</f>
        <v>SOCIÉTÉ À CHARTE QUÉBÉCOISE</v>
      </c>
      <c r="B41" s="2106"/>
      <c r="C41" s="2106"/>
      <c r="D41" s="2106"/>
      <c r="E41" s="2106"/>
      <c r="F41" s="2106"/>
      <c r="G41" s="2106"/>
      <c r="H41" s="2106"/>
      <c r="I41" s="2106"/>
      <c r="J41" s="2106"/>
      <c r="K41" s="2106"/>
      <c r="L41" s="2106"/>
      <c r="M41" s="2106"/>
      <c r="N41" s="2106" t="s">
        <v>0</v>
      </c>
      <c r="O41" s="2106"/>
      <c r="P41" s="2106"/>
      <c r="Q41" s="2107"/>
      <c r="T41" s="143"/>
    </row>
    <row r="42" spans="1:20" ht="15">
      <c r="A42" s="2289" t="str">
        <f>A2</f>
        <v>ANNEXE 4050</v>
      </c>
      <c r="B42" s="2290"/>
      <c r="C42" s="2290"/>
      <c r="D42" s="2290"/>
      <c r="E42" s="2290"/>
      <c r="F42" s="2290"/>
      <c r="G42" s="2290"/>
      <c r="H42" s="2290"/>
      <c r="I42" s="2290"/>
      <c r="J42" s="2290"/>
      <c r="K42" s="2290"/>
      <c r="L42" s="2290"/>
      <c r="M42" s="2290"/>
      <c r="N42" s="2290"/>
      <c r="O42" s="2290"/>
      <c r="P42" s="2290"/>
      <c r="Q42" s="2291"/>
      <c r="T42" s="143"/>
    </row>
    <row r="43" spans="1:20" ht="22.5" customHeight="1">
      <c r="A43" s="1901">
        <f>A3</f>
        <v>0</v>
      </c>
      <c r="B43" s="1902"/>
      <c r="C43" s="1902"/>
      <c r="D43" s="1902"/>
      <c r="E43" s="1902"/>
      <c r="F43" s="1902"/>
      <c r="G43" s="1902"/>
      <c r="H43" s="1902"/>
      <c r="I43" s="1902"/>
      <c r="J43" s="1902"/>
      <c r="K43" s="1902"/>
      <c r="L43" s="1902"/>
      <c r="M43" s="1902"/>
      <c r="N43" s="1902"/>
      <c r="O43" s="1902"/>
      <c r="P43" s="1902"/>
      <c r="Q43" s="1903"/>
      <c r="T43" s="143"/>
    </row>
    <row r="44" spans="1:20" ht="22.5" customHeight="1">
      <c r="A44" s="1797" t="str">
        <f>IF(Langue=0,A4&amp;" (suite)",A4&amp;" (continued)")</f>
        <v>ÉCHÉANCE ET SENSIBILITÉ AUX TAUX D'INTÉRÊTS (suite)</v>
      </c>
      <c r="B44" s="1798"/>
      <c r="C44" s="1798"/>
      <c r="D44" s="1798"/>
      <c r="E44" s="1798"/>
      <c r="F44" s="1798"/>
      <c r="G44" s="1798"/>
      <c r="H44" s="1798"/>
      <c r="I44" s="1798"/>
      <c r="J44" s="1798"/>
      <c r="K44" s="1798"/>
      <c r="L44" s="1798"/>
      <c r="M44" s="1798"/>
      <c r="N44" s="1798"/>
      <c r="O44" s="1798"/>
      <c r="P44" s="1798"/>
      <c r="Q44" s="1799"/>
      <c r="T44" s="143"/>
    </row>
    <row r="45" spans="1:20" ht="22.5" customHeight="1">
      <c r="A45" s="2879" t="str">
        <f>A5</f>
        <v>au </v>
      </c>
      <c r="B45" s="2880"/>
      <c r="C45" s="2880"/>
      <c r="D45" s="2880"/>
      <c r="E45" s="2880"/>
      <c r="F45" s="2880"/>
      <c r="G45" s="2880"/>
      <c r="H45" s="2880"/>
      <c r="I45" s="2880"/>
      <c r="J45" s="2880"/>
      <c r="K45" s="2880"/>
      <c r="L45" s="2880"/>
      <c r="M45" s="2880"/>
      <c r="N45" s="2880"/>
      <c r="O45" s="2880"/>
      <c r="P45" s="2880"/>
      <c r="Q45" s="2881"/>
      <c r="T45" s="143"/>
    </row>
    <row r="46" spans="1:20" ht="15">
      <c r="A46" s="2923" t="str">
        <f>A6</f>
        <v>(000$)</v>
      </c>
      <c r="B46" s="2924"/>
      <c r="C46" s="2924"/>
      <c r="D46" s="2924"/>
      <c r="E46" s="2924"/>
      <c r="F46" s="2924"/>
      <c r="G46" s="2924"/>
      <c r="H46" s="2924"/>
      <c r="I46" s="2924"/>
      <c r="J46" s="2924"/>
      <c r="K46" s="2924"/>
      <c r="L46" s="2924"/>
      <c r="M46" s="2924"/>
      <c r="N46" s="2924"/>
      <c r="O46" s="2924"/>
      <c r="P46" s="2924"/>
      <c r="Q46" s="2925"/>
      <c r="T46" s="143"/>
    </row>
    <row r="47" spans="1:20" ht="15">
      <c r="A47" s="2185"/>
      <c r="B47" s="2186"/>
      <c r="C47" s="2186"/>
      <c r="D47" s="2186"/>
      <c r="E47" s="2186"/>
      <c r="F47" s="2186"/>
      <c r="G47" s="2186"/>
      <c r="H47" s="2186"/>
      <c r="I47" s="2186"/>
      <c r="J47" s="2186"/>
      <c r="K47" s="2186"/>
      <c r="L47" s="2186"/>
      <c r="M47" s="2186"/>
      <c r="N47" s="2186"/>
      <c r="O47" s="2186"/>
      <c r="P47" s="2186"/>
      <c r="Q47" s="2187"/>
      <c r="T47" s="143"/>
    </row>
    <row r="48" spans="1:20" ht="15" customHeight="1">
      <c r="A48" s="1904" t="str">
        <f>IF(Langue=0,S48,T48)</f>
        <v>PASSIF ET AVOIR DES ACTIONNAIRES</v>
      </c>
      <c r="B48" s="1905"/>
      <c r="C48" s="1906"/>
      <c r="D48" s="2171" t="str">
        <f>D8</f>
        <v>Taux variable</v>
      </c>
      <c r="E48" s="2926" t="str">
        <f>E8</f>
        <v>Taux fixe</v>
      </c>
      <c r="F48" s="2927"/>
      <c r="G48" s="2927"/>
      <c r="H48" s="2927"/>
      <c r="I48" s="2927"/>
      <c r="J48" s="2927"/>
      <c r="K48" s="2927"/>
      <c r="L48" s="2927"/>
      <c r="M48" s="2927"/>
      <c r="N48" s="2927"/>
      <c r="O48" s="2928"/>
      <c r="P48" s="2171" t="str">
        <f>P8</f>
        <v>Insensible aux taux d'intérêts</v>
      </c>
      <c r="Q48" s="2220" t="s">
        <v>53</v>
      </c>
      <c r="S48" s="915" t="s">
        <v>73</v>
      </c>
      <c r="T48" s="143" t="s">
        <v>1557</v>
      </c>
    </row>
    <row r="49" spans="1:20" ht="60" customHeight="1">
      <c r="A49" s="2178"/>
      <c r="B49" s="2179"/>
      <c r="C49" s="2341"/>
      <c r="D49" s="2172"/>
      <c r="E49" s="910" t="str">
        <f>+E9</f>
        <v>À demande</v>
      </c>
      <c r="F49" s="911" t="str">
        <f>F9</f>
        <v>De
1 jour à 
1 mois</v>
      </c>
      <c r="G49" s="911" t="str">
        <f t="shared" si="4" ref="G49:O49">G9</f>
        <v>Plus de 
1 mois à 
3 mois</v>
      </c>
      <c r="H49" s="911" t="str">
        <f t="shared" si="4"/>
        <v>Plus de 
3 mois à 
6 mois</v>
      </c>
      <c r="I49" s="911" t="str">
        <f t="shared" si="4"/>
        <v>Plus de 
6 mois à 
1 an</v>
      </c>
      <c r="J49" s="911" t="str">
        <f t="shared" si="4"/>
        <v>Plus de 
1 an à 
2 ans</v>
      </c>
      <c r="K49" s="911" t="str">
        <f t="shared" si="4"/>
        <v>Plus de 
2 ans à 
3 ans</v>
      </c>
      <c r="L49" s="911" t="str">
        <f t="shared" si="4"/>
        <v>Plus de 
3 ans à 
4 ans</v>
      </c>
      <c r="M49" s="911" t="str">
        <f t="shared" si="4"/>
        <v>Plus de 
4 ans à 
5 ans</v>
      </c>
      <c r="N49" s="911" t="str">
        <f t="shared" si="4"/>
        <v>Plus de 
5 ans à 
7 ans</v>
      </c>
      <c r="O49" s="911" t="str">
        <f t="shared" si="4"/>
        <v>Plus de 7 ans</v>
      </c>
      <c r="P49" s="2172"/>
      <c r="Q49" s="2221"/>
      <c r="T49" s="143"/>
    </row>
    <row r="50" spans="1:20" ht="15">
      <c r="A50" s="2894"/>
      <c r="B50" s="2938"/>
      <c r="C50" s="2939"/>
      <c r="D50" s="1079" t="s">
        <v>376</v>
      </c>
      <c r="E50" s="699" t="str">
        <f>+E10</f>
        <v>(15)</v>
      </c>
      <c r="F50" s="1080" t="s">
        <v>378</v>
      </c>
      <c r="G50" s="528" t="s">
        <v>379</v>
      </c>
      <c r="H50" s="528" t="s">
        <v>380</v>
      </c>
      <c r="I50" s="528" t="s">
        <v>381</v>
      </c>
      <c r="J50" s="528" t="s">
        <v>382</v>
      </c>
      <c r="K50" s="528" t="s">
        <v>383</v>
      </c>
      <c r="L50" s="528" t="s">
        <v>384</v>
      </c>
      <c r="M50" s="528" t="s">
        <v>164</v>
      </c>
      <c r="N50" s="528" t="s">
        <v>145</v>
      </c>
      <c r="O50" s="528" t="s">
        <v>149</v>
      </c>
      <c r="P50" s="528" t="s">
        <v>150</v>
      </c>
      <c r="Q50" s="528" t="s">
        <v>171</v>
      </c>
      <c r="T50" s="143"/>
    </row>
    <row r="51" spans="1:20" ht="15" customHeight="1">
      <c r="A51" s="2918" t="str">
        <f>IF(Langue=0,S51,T51)</f>
        <v>Dépôts</v>
      </c>
      <c r="B51" s="337" t="s">
        <v>70</v>
      </c>
      <c r="C51" s="372">
        <v>150</v>
      </c>
      <c r="D51" s="1191"/>
      <c r="E51" s="1191"/>
      <c r="F51" s="1191"/>
      <c r="G51" s="1191"/>
      <c r="H51" s="1191"/>
      <c r="I51" s="1191"/>
      <c r="J51" s="1191"/>
      <c r="K51" s="1191"/>
      <c r="L51" s="1191"/>
      <c r="M51" s="1191"/>
      <c r="N51" s="1191"/>
      <c r="O51" s="1191"/>
      <c r="P51" s="1191"/>
      <c r="Q51" s="1362">
        <f>SUM(D51:P51)</f>
        <v>0</v>
      </c>
      <c r="S51" s="915" t="s">
        <v>565</v>
      </c>
      <c r="T51" s="143" t="s">
        <v>1099</v>
      </c>
    </row>
    <row r="52" spans="1:20" ht="15" customHeight="1">
      <c r="A52" s="2919"/>
      <c r="B52" s="660" t="s">
        <v>69</v>
      </c>
      <c r="C52" s="464" t="s">
        <v>1791</v>
      </c>
      <c r="D52" s="1364"/>
      <c r="E52" s="1364"/>
      <c r="F52" s="1364"/>
      <c r="G52" s="1364"/>
      <c r="H52" s="1364"/>
      <c r="I52" s="1364"/>
      <c r="J52" s="1364"/>
      <c r="K52" s="1364"/>
      <c r="L52" s="1364"/>
      <c r="M52" s="1364"/>
      <c r="N52" s="1364"/>
      <c r="O52" s="1364"/>
      <c r="P52" s="1364"/>
      <c r="Q52" s="1365">
        <f>IF(Q51=0,0,(+D51*D52+E51*E52+F51*F52+G51*G52+H51*H52+I51*I52+J51*J52+K51*K52+L51*L52+M51*M52+N51*N52+O51*O52+P51*P52)/Q51)</f>
        <v>0</v>
      </c>
      <c r="T52" s="143"/>
    </row>
    <row r="53" spans="1:20" ht="15" customHeight="1">
      <c r="A53" s="2918" t="str">
        <f>IF(Langue=0,S53,T53)</f>
        <v>Emprunts</v>
      </c>
      <c r="B53" s="335" t="s">
        <v>70</v>
      </c>
      <c r="C53" s="372">
        <v>160</v>
      </c>
      <c r="D53" s="1191"/>
      <c r="E53" s="1191"/>
      <c r="F53" s="1191"/>
      <c r="G53" s="1191"/>
      <c r="H53" s="1191"/>
      <c r="I53" s="1191"/>
      <c r="J53" s="1191"/>
      <c r="K53" s="1191"/>
      <c r="L53" s="1191"/>
      <c r="M53" s="1191"/>
      <c r="N53" s="1191"/>
      <c r="O53" s="1191"/>
      <c r="P53" s="1191"/>
      <c r="Q53" s="1366">
        <f>SUM(D53:P53)</f>
        <v>0</v>
      </c>
      <c r="S53" s="915" t="s">
        <v>19</v>
      </c>
      <c r="T53" s="143" t="s">
        <v>1939</v>
      </c>
    </row>
    <row r="54" spans="1:20" ht="15">
      <c r="A54" s="2919"/>
      <c r="B54" s="658" t="s">
        <v>69</v>
      </c>
      <c r="C54" s="464" t="s">
        <v>1792</v>
      </c>
      <c r="D54" s="1364"/>
      <c r="E54" s="1364"/>
      <c r="F54" s="1364"/>
      <c r="G54" s="1364"/>
      <c r="H54" s="1364"/>
      <c r="I54" s="1364"/>
      <c r="J54" s="1364"/>
      <c r="K54" s="1364"/>
      <c r="L54" s="1364"/>
      <c r="M54" s="1364"/>
      <c r="N54" s="1364"/>
      <c r="O54" s="1364"/>
      <c r="P54" s="1364"/>
      <c r="Q54" s="1365">
        <f>IF(Q53=0,0,(+D53*D54+E53*E54+F53*F54+G53*G54+H53*H54+I53*I54+J53*J54+K53*K54+L53*L54+M53*M54+N53*N54+O53*O54+P53*P54)/Q53)</f>
        <v>0</v>
      </c>
      <c r="T54" s="143"/>
    </row>
    <row r="55" spans="1:20" ht="15" customHeight="1">
      <c r="A55" s="2918" t="str">
        <f>IF(Langue=0,S55,T55)</f>
        <v>Instruments financiers dérivés (2200)</v>
      </c>
      <c r="B55" s="335" t="s">
        <v>70</v>
      </c>
      <c r="C55" s="372">
        <v>170</v>
      </c>
      <c r="D55" s="1191"/>
      <c r="E55" s="1191"/>
      <c r="F55" s="1191"/>
      <c r="G55" s="1191"/>
      <c r="H55" s="1191"/>
      <c r="I55" s="1191"/>
      <c r="J55" s="1191"/>
      <c r="K55" s="1191"/>
      <c r="L55" s="1191"/>
      <c r="M55" s="1191"/>
      <c r="N55" s="1191"/>
      <c r="O55" s="1191"/>
      <c r="P55" s="1191"/>
      <c r="Q55" s="1366">
        <f>SUM(D55:P55)</f>
        <v>0</v>
      </c>
      <c r="S55" s="915" t="s">
        <v>818</v>
      </c>
      <c r="T55" s="143" t="s">
        <v>1558</v>
      </c>
    </row>
    <row r="56" spans="1:20" ht="15">
      <c r="A56" s="2919"/>
      <c r="B56" s="658" t="s">
        <v>69</v>
      </c>
      <c r="C56" s="464" t="s">
        <v>1793</v>
      </c>
      <c r="D56" s="1364"/>
      <c r="E56" s="1364"/>
      <c r="F56" s="1364"/>
      <c r="G56" s="1364"/>
      <c r="H56" s="1364"/>
      <c r="I56" s="1364"/>
      <c r="J56" s="1364"/>
      <c r="K56" s="1364"/>
      <c r="L56" s="1364"/>
      <c r="M56" s="1364"/>
      <c r="N56" s="1364"/>
      <c r="O56" s="1364"/>
      <c r="P56" s="1364"/>
      <c r="Q56" s="1365">
        <f>IF(Q55=0,0,(+D55*D56+E55*E56+F55*F56+G55*G56+H55*H56+I55*I56+J55*J56+K55*K56+L55*L56+M55*M56+N55*N56+O55*O56+P55*P56)/Q55)</f>
        <v>0</v>
      </c>
      <c r="T56" s="143"/>
    </row>
    <row r="57" spans="1:20" ht="15" customHeight="1">
      <c r="A57" s="2918" t="str">
        <f>IF(Langue=0,S57,T57)</f>
        <v>Obligations subordonnées</v>
      </c>
      <c r="B57" s="335" t="s">
        <v>70</v>
      </c>
      <c r="C57" s="372">
        <v>180</v>
      </c>
      <c r="D57" s="1191"/>
      <c r="E57" s="1191"/>
      <c r="F57" s="1191"/>
      <c r="G57" s="1191"/>
      <c r="H57" s="1191"/>
      <c r="I57" s="1191"/>
      <c r="J57" s="1191"/>
      <c r="K57" s="1191"/>
      <c r="L57" s="1191"/>
      <c r="M57" s="1191"/>
      <c r="N57" s="1191"/>
      <c r="O57" s="1191"/>
      <c r="P57" s="1191"/>
      <c r="Q57" s="1366">
        <f>SUM(D57:P57)</f>
        <v>0</v>
      </c>
      <c r="S57" s="915" t="s">
        <v>838</v>
      </c>
      <c r="T57" s="143" t="s">
        <v>1106</v>
      </c>
    </row>
    <row r="58" spans="1:20" ht="15">
      <c r="A58" s="2919"/>
      <c r="B58" s="658" t="s">
        <v>69</v>
      </c>
      <c r="C58" s="464" t="s">
        <v>1794</v>
      </c>
      <c r="D58" s="1364"/>
      <c r="E58" s="1364"/>
      <c r="F58" s="1364"/>
      <c r="G58" s="1364"/>
      <c r="H58" s="1364"/>
      <c r="I58" s="1364"/>
      <c r="J58" s="1364"/>
      <c r="K58" s="1364"/>
      <c r="L58" s="1364"/>
      <c r="M58" s="1364"/>
      <c r="N58" s="1364"/>
      <c r="O58" s="1364"/>
      <c r="P58" s="1364"/>
      <c r="Q58" s="1365">
        <f>IF(Q57=0,0,(+D57*D58+E57*E58+F57*F58+G57*G58+H57*H58+I57*I58+J57*J58+K57*K58+L57*L58+M57*M58+N57*N58+O57*O58+P57*P58)/Q57)</f>
        <v>0</v>
      </c>
      <c r="T58" s="143"/>
    </row>
    <row r="59" spans="1:20" ht="15" customHeight="1">
      <c r="A59" s="2918" t="str">
        <f>IF(Langue=0,S59,T59)</f>
        <v>Autres éléments de passif</v>
      </c>
      <c r="B59" s="335" t="s">
        <v>70</v>
      </c>
      <c r="C59" s="372">
        <v>190</v>
      </c>
      <c r="D59" s="1191"/>
      <c r="E59" s="1191"/>
      <c r="F59" s="1191"/>
      <c r="G59" s="1191"/>
      <c r="H59" s="1191"/>
      <c r="I59" s="1191"/>
      <c r="J59" s="1191"/>
      <c r="K59" s="1191"/>
      <c r="L59" s="1191"/>
      <c r="M59" s="1191"/>
      <c r="N59" s="1191"/>
      <c r="O59" s="1191"/>
      <c r="P59" s="1191"/>
      <c r="Q59" s="1366">
        <f>SUM(D59:P59)</f>
        <v>0</v>
      </c>
      <c r="S59" s="915" t="s">
        <v>22</v>
      </c>
      <c r="T59" s="143" t="s">
        <v>1101</v>
      </c>
    </row>
    <row r="60" spans="1:20" ht="15">
      <c r="A60" s="2919"/>
      <c r="B60" s="658" t="s">
        <v>69</v>
      </c>
      <c r="C60" s="464" t="s">
        <v>1795</v>
      </c>
      <c r="D60" s="1364"/>
      <c r="E60" s="1364"/>
      <c r="F60" s="1364"/>
      <c r="G60" s="1364"/>
      <c r="H60" s="1364"/>
      <c r="I60" s="1364"/>
      <c r="J60" s="1364"/>
      <c r="K60" s="1364"/>
      <c r="L60" s="1364"/>
      <c r="M60" s="1364"/>
      <c r="N60" s="1364"/>
      <c r="O60" s="1364"/>
      <c r="P60" s="1364"/>
      <c r="Q60" s="1365">
        <f>IF(Q59=0,0,(+D59*D60+E59*E60+F59*F60+G59*G60+H59*H60+I59*I60+J59*J60+K59*K60+L59*L60+M59*M60+N59*N60+O59*O60+P59*P60)/Q59)</f>
        <v>0</v>
      </c>
      <c r="T60" s="143"/>
    </row>
    <row r="61" spans="1:20" ht="15" customHeight="1">
      <c r="A61" s="2918" t="str">
        <f>IF(Langue=0,S61,T61)</f>
        <v>Avoir des actionnaires</v>
      </c>
      <c r="B61" s="335" t="s">
        <v>70</v>
      </c>
      <c r="C61" s="372">
        <v>200</v>
      </c>
      <c r="D61" s="1191"/>
      <c r="E61" s="1191"/>
      <c r="F61" s="1191"/>
      <c r="G61" s="1191"/>
      <c r="H61" s="1191"/>
      <c r="I61" s="1191"/>
      <c r="J61" s="1191"/>
      <c r="K61" s="1191"/>
      <c r="L61" s="1191"/>
      <c r="M61" s="1191"/>
      <c r="N61" s="1191"/>
      <c r="O61" s="1191"/>
      <c r="P61" s="1191"/>
      <c r="Q61" s="1366">
        <f>SUM(D61:P61)</f>
        <v>0</v>
      </c>
      <c r="S61" s="915" t="s">
        <v>820</v>
      </c>
      <c r="T61" s="143" t="s">
        <v>1559</v>
      </c>
    </row>
    <row r="62" spans="1:20" ht="15">
      <c r="A62" s="2919"/>
      <c r="B62" s="658" t="s">
        <v>69</v>
      </c>
      <c r="C62" s="464" t="s">
        <v>1796</v>
      </c>
      <c r="D62" s="1364"/>
      <c r="E62" s="1364"/>
      <c r="F62" s="1364"/>
      <c r="G62" s="1364"/>
      <c r="H62" s="1364"/>
      <c r="I62" s="1364"/>
      <c r="J62" s="1364"/>
      <c r="K62" s="1364"/>
      <c r="L62" s="1364"/>
      <c r="M62" s="1364"/>
      <c r="N62" s="1364"/>
      <c r="O62" s="1364"/>
      <c r="P62" s="1364"/>
      <c r="Q62" s="1365">
        <f>IF(Q61=0,0,(+D61*D62+E61*E62+F61*F62+G61*G62+H61*H62+I61*I62+J61*J62+K61*K62+L61*L62+M61*M62+N61*N62+O61*O62+P61*P62)/Q61)</f>
        <v>0</v>
      </c>
      <c r="T62" s="143"/>
    </row>
    <row r="63" spans="1:20" ht="15" customHeight="1">
      <c r="A63" s="2915" t="str">
        <f>IF(Langue=0,S63,T63)</f>
        <v>(a) TOTAL DU PASSIF ET DE L'AVOIR</v>
      </c>
      <c r="B63" s="335" t="s">
        <v>70</v>
      </c>
      <c r="C63" s="372">
        <v>299</v>
      </c>
      <c r="D63" s="1373">
        <f>SUM(D51,D53,D55,D57,D59,D61)</f>
        <v>0</v>
      </c>
      <c r="E63" s="1373">
        <f>SUM(E51,E53,E55,E57,E59,E61)</f>
        <v>0</v>
      </c>
      <c r="F63" s="1373">
        <f t="shared" si="5" ref="F63:P63">SUM(F51,F53,F55,F57,F59,F61)</f>
        <v>0</v>
      </c>
      <c r="G63" s="1373">
        <f t="shared" si="5"/>
        <v>0</v>
      </c>
      <c r="H63" s="1373">
        <f t="shared" si="5"/>
        <v>0</v>
      </c>
      <c r="I63" s="1373">
        <f t="shared" si="5"/>
        <v>0</v>
      </c>
      <c r="J63" s="1373">
        <f t="shared" si="5"/>
        <v>0</v>
      </c>
      <c r="K63" s="1373">
        <f t="shared" si="5"/>
        <v>0</v>
      </c>
      <c r="L63" s="1373">
        <f t="shared" si="5"/>
        <v>0</v>
      </c>
      <c r="M63" s="1373">
        <f t="shared" si="5"/>
        <v>0</v>
      </c>
      <c r="N63" s="1373">
        <f t="shared" si="5"/>
        <v>0</v>
      </c>
      <c r="O63" s="1373">
        <f t="shared" si="5"/>
        <v>0</v>
      </c>
      <c r="P63" s="1373">
        <f t="shared" si="5"/>
        <v>0</v>
      </c>
      <c r="Q63" s="1368">
        <f>SUM(D63:P63)</f>
        <v>0</v>
      </c>
      <c r="S63" s="915" t="s">
        <v>1556</v>
      </c>
      <c r="T63" s="143" t="s">
        <v>1560</v>
      </c>
    </row>
    <row r="64" spans="1:20" ht="15">
      <c r="A64" s="2916"/>
      <c r="B64" s="658" t="s">
        <v>69</v>
      </c>
      <c r="C64" s="464" t="s">
        <v>765</v>
      </c>
      <c r="D64" s="1374">
        <f>IFERROR(D51/D63*D52+D53/D63*D54+D55/D63*D56+D57/D63*D58+D59/D63*D60+D61/D63*D62,0)</f>
        <v>0</v>
      </c>
      <c r="E64" s="1374">
        <f>IFERROR(E51/E63*E52+E53/E63*E54+E55/E63*E56+E57/E63*E58+E59/E63*E60+E61/E63*E62,0)</f>
        <v>0</v>
      </c>
      <c r="F64" s="1374">
        <f t="shared" si="6" ref="F64:P64">IFERROR(F51/F63*F52+F53/F63*F54+F55/F63*F56+F57/F63*F58+F59/F63*F60+F61/F63*F62,0)</f>
        <v>0</v>
      </c>
      <c r="G64" s="1374">
        <f t="shared" si="6"/>
        <v>0</v>
      </c>
      <c r="H64" s="1374">
        <f t="shared" si="6"/>
        <v>0</v>
      </c>
      <c r="I64" s="1374">
        <f t="shared" si="6"/>
        <v>0</v>
      </c>
      <c r="J64" s="1374">
        <f t="shared" si="6"/>
        <v>0</v>
      </c>
      <c r="K64" s="1374">
        <f t="shared" si="6"/>
        <v>0</v>
      </c>
      <c r="L64" s="1374">
        <f t="shared" si="6"/>
        <v>0</v>
      </c>
      <c r="M64" s="1374">
        <f t="shared" si="6"/>
        <v>0</v>
      </c>
      <c r="N64" s="1374">
        <f t="shared" si="6"/>
        <v>0</v>
      </c>
      <c r="O64" s="1374">
        <f t="shared" si="6"/>
        <v>0</v>
      </c>
      <c r="P64" s="1374">
        <f t="shared" si="6"/>
        <v>0</v>
      </c>
      <c r="Q64" s="1370">
        <f>IF(Q63=0,0,(+D63*D64+E63*E64+F63*F64+G63*G64+H63*H64+I63*I64+J63*J64+K63*K64+L63*L64+M63*M64+N63*N64+O63*O64+P63*P64)/Q63)</f>
        <v>0</v>
      </c>
      <c r="T64" s="143"/>
    </row>
    <row r="65" spans="1:20" ht="15">
      <c r="A65" s="2097" t="s">
        <v>119</v>
      </c>
      <c r="B65" s="2098"/>
      <c r="C65" s="2098"/>
      <c r="D65" s="1818"/>
      <c r="E65" s="1818"/>
      <c r="F65" s="1818"/>
      <c r="G65" s="1818"/>
      <c r="H65" s="1818"/>
      <c r="I65" s="1818"/>
      <c r="J65" s="1818"/>
      <c r="K65" s="1818"/>
      <c r="L65" s="1818"/>
      <c r="M65" s="1818"/>
      <c r="N65" s="1818"/>
      <c r="O65" s="1818"/>
      <c r="P65" s="1818"/>
      <c r="Q65" s="1819"/>
      <c r="T65" s="143"/>
    </row>
    <row r="66" spans="1:20" ht="15">
      <c r="A66" s="2918" t="str">
        <f>IF(Langue=0,S66,T66)</f>
        <v>À payer à taux fixe</v>
      </c>
      <c r="B66" s="336" t="s">
        <v>70</v>
      </c>
      <c r="C66" s="372">
        <v>310</v>
      </c>
      <c r="D66" s="1191"/>
      <c r="E66" s="1191"/>
      <c r="F66" s="1191"/>
      <c r="G66" s="1191"/>
      <c r="H66" s="1191"/>
      <c r="I66" s="1191"/>
      <c r="J66" s="1191"/>
      <c r="K66" s="1191"/>
      <c r="L66" s="1191"/>
      <c r="M66" s="1191"/>
      <c r="N66" s="1191"/>
      <c r="O66" s="1191"/>
      <c r="P66" s="1191"/>
      <c r="Q66" s="1371">
        <f>SUM(D66:P66)</f>
        <v>0</v>
      </c>
      <c r="S66" s="915" t="s">
        <v>718</v>
      </c>
      <c r="T66" s="143" t="s">
        <v>1561</v>
      </c>
    </row>
    <row r="67" spans="1:20" ht="15">
      <c r="A67" s="2919"/>
      <c r="B67" s="659" t="s">
        <v>69</v>
      </c>
      <c r="C67" s="464" t="s">
        <v>1797</v>
      </c>
      <c r="D67" s="1364"/>
      <c r="E67" s="1364"/>
      <c r="F67" s="1364"/>
      <c r="G67" s="1364"/>
      <c r="H67" s="1364"/>
      <c r="I67" s="1364"/>
      <c r="J67" s="1364"/>
      <c r="K67" s="1364"/>
      <c r="L67" s="1364"/>
      <c r="M67" s="1364"/>
      <c r="N67" s="1364"/>
      <c r="O67" s="1364"/>
      <c r="P67" s="1364"/>
      <c r="Q67" s="1365">
        <f>IF(Q66=0,0,(+D66*D67+E66*E67+F66*F67+G66*G67+H66*H67+I66*I67+J66*J67+K66*K67+L66*L67+M66*M67+N66*N67+O66*O67+P66*P67)/Q66)</f>
        <v>0</v>
      </c>
      <c r="T67" s="143"/>
    </row>
    <row r="68" spans="1:20" ht="15" customHeight="1">
      <c r="A68" s="2918" t="str">
        <f>IF(Langue=0,S68,T68)</f>
        <v>À payer à taux variable</v>
      </c>
      <c r="B68" s="336" t="s">
        <v>70</v>
      </c>
      <c r="C68" s="372">
        <v>320</v>
      </c>
      <c r="D68" s="1191"/>
      <c r="E68" s="1191"/>
      <c r="F68" s="1191"/>
      <c r="G68" s="1191"/>
      <c r="H68" s="1191"/>
      <c r="I68" s="1191"/>
      <c r="J68" s="1191"/>
      <c r="K68" s="1191"/>
      <c r="L68" s="1191"/>
      <c r="M68" s="1191"/>
      <c r="N68" s="1191"/>
      <c r="O68" s="1191"/>
      <c r="P68" s="1191"/>
      <c r="Q68" s="1371">
        <f>SUM(D68:P68)</f>
        <v>0</v>
      </c>
      <c r="S68" s="915" t="s">
        <v>74</v>
      </c>
      <c r="T68" s="143" t="s">
        <v>1562</v>
      </c>
    </row>
    <row r="69" spans="1:20" ht="15">
      <c r="A69" s="2919"/>
      <c r="B69" s="659" t="s">
        <v>69</v>
      </c>
      <c r="C69" s="464" t="s">
        <v>1798</v>
      </c>
      <c r="D69" s="1372"/>
      <c r="E69" s="1372"/>
      <c r="F69" s="1372"/>
      <c r="G69" s="1372"/>
      <c r="H69" s="1372"/>
      <c r="I69" s="1372"/>
      <c r="J69" s="1372"/>
      <c r="K69" s="1372"/>
      <c r="L69" s="1372"/>
      <c r="M69" s="1372"/>
      <c r="N69" s="1372"/>
      <c r="O69" s="1372"/>
      <c r="P69" s="1372"/>
      <c r="Q69" s="1370">
        <f>IF(Q68=0,0,(+D68*D69+E68*E69+F68*F69+G68*G69+H68*H69+I68*I69+J68*J69+K68*K69+L68*L69+M68*M69+N68*N69+O68*O69+P68*P69)/Q68)</f>
        <v>0</v>
      </c>
      <c r="T69" s="143"/>
    </row>
    <row r="70" spans="1:20" ht="15">
      <c r="A70" s="2911" t="str">
        <f>A30</f>
        <v>Autres</v>
      </c>
      <c r="B70" s="2912"/>
      <c r="C70" s="2912"/>
      <c r="D70" s="2913"/>
      <c r="E70" s="2913"/>
      <c r="F70" s="2913"/>
      <c r="G70" s="2913"/>
      <c r="H70" s="2913"/>
      <c r="I70" s="2913"/>
      <c r="J70" s="2913"/>
      <c r="K70" s="2913"/>
      <c r="L70" s="2913"/>
      <c r="M70" s="2913"/>
      <c r="N70" s="2913"/>
      <c r="O70" s="2913"/>
      <c r="P70" s="2913"/>
      <c r="Q70" s="2914"/>
      <c r="T70" s="143"/>
    </row>
    <row r="71" spans="1:20" ht="15" customHeight="1">
      <c r="A71" s="2917" t="str">
        <f>A31</f>
        <v>Courts</v>
      </c>
      <c r="B71" s="336" t="s">
        <v>70</v>
      </c>
      <c r="C71" s="372">
        <v>330</v>
      </c>
      <c r="D71" s="1191"/>
      <c r="E71" s="1191"/>
      <c r="F71" s="1191"/>
      <c r="G71" s="1191"/>
      <c r="H71" s="1191"/>
      <c r="I71" s="1191"/>
      <c r="J71" s="1191"/>
      <c r="K71" s="1191"/>
      <c r="L71" s="1191"/>
      <c r="M71" s="1191"/>
      <c r="N71" s="1191"/>
      <c r="O71" s="1191"/>
      <c r="P71" s="1191"/>
      <c r="Q71" s="1371">
        <f>SUM(D71:P71)</f>
        <v>0</v>
      </c>
      <c r="T71" s="143"/>
    </row>
    <row r="72" spans="1:20" ht="15" customHeight="1">
      <c r="A72" s="2917"/>
      <c r="B72" s="659" t="s">
        <v>69</v>
      </c>
      <c r="C72" s="464" t="s">
        <v>1799</v>
      </c>
      <c r="D72" s="1364"/>
      <c r="E72" s="1364"/>
      <c r="F72" s="1364"/>
      <c r="G72" s="1364"/>
      <c r="H72" s="1364"/>
      <c r="I72" s="1364"/>
      <c r="J72" s="1364"/>
      <c r="K72" s="1364"/>
      <c r="L72" s="1364"/>
      <c r="M72" s="1364"/>
      <c r="N72" s="1364"/>
      <c r="O72" s="1364"/>
      <c r="P72" s="1364"/>
      <c r="Q72" s="1365">
        <f>IF(Q71=0,0,(+D71*D72+E71*E72+F71*F72+G71*G72+H71*H72+I71*I72+J71*J72+K71*K72+L71*L72+M71*M72+N71*N72+O71*O72+P71*P72)/Q71)</f>
        <v>0</v>
      </c>
      <c r="T72" s="143"/>
    </row>
    <row r="73" spans="1:20" ht="15" customHeight="1">
      <c r="A73" s="2917" t="str">
        <f>A33</f>
        <v>Longs</v>
      </c>
      <c r="B73" s="336" t="s">
        <v>70</v>
      </c>
      <c r="C73" s="372">
        <v>340</v>
      </c>
      <c r="D73" s="1191"/>
      <c r="E73" s="1191"/>
      <c r="F73" s="1191"/>
      <c r="G73" s="1191"/>
      <c r="H73" s="1191"/>
      <c r="I73" s="1191"/>
      <c r="J73" s="1191"/>
      <c r="K73" s="1191"/>
      <c r="L73" s="1191"/>
      <c r="M73" s="1191"/>
      <c r="N73" s="1191"/>
      <c r="O73" s="1191"/>
      <c r="P73" s="1191"/>
      <c r="Q73" s="1371">
        <f>SUM(D73:P73)</f>
        <v>0</v>
      </c>
      <c r="T73" s="143"/>
    </row>
    <row r="74" spans="1:20" ht="15" customHeight="1">
      <c r="A74" s="2917"/>
      <c r="B74" s="659" t="s">
        <v>69</v>
      </c>
      <c r="C74" s="464" t="s">
        <v>1800</v>
      </c>
      <c r="D74" s="1372"/>
      <c r="E74" s="1372"/>
      <c r="F74" s="1372"/>
      <c r="G74" s="1372"/>
      <c r="H74" s="1372"/>
      <c r="I74" s="1372"/>
      <c r="J74" s="1372"/>
      <c r="K74" s="1372"/>
      <c r="L74" s="1372"/>
      <c r="M74" s="1372"/>
      <c r="N74" s="1372"/>
      <c r="O74" s="1372"/>
      <c r="P74" s="1372"/>
      <c r="Q74" s="1370">
        <f>IF(Q73=0,0,(+D73*D74+E73*E74+F73*F74+G73*G74+H73*H74+I73*I74+J73*J74+K73*K74+L73*L74+M73*M74+N73*N74+O73*O74+P73*P74)/Q73)</f>
        <v>0</v>
      </c>
      <c r="T74" s="143"/>
    </row>
    <row r="75" spans="1:20" ht="15">
      <c r="A75" s="2907" t="str">
        <f>A35</f>
        <v>(a) Calcul de la moyenne pondérée globale (%).</v>
      </c>
      <c r="B75" s="2908"/>
      <c r="C75" s="2908"/>
      <c r="D75" s="2909"/>
      <c r="E75" s="2909"/>
      <c r="F75" s="2909"/>
      <c r="G75" s="2909"/>
      <c r="H75" s="2909"/>
      <c r="I75" s="2909"/>
      <c r="J75" s="2909"/>
      <c r="K75" s="2909"/>
      <c r="L75" s="2909"/>
      <c r="M75" s="2909"/>
      <c r="N75" s="2909"/>
      <c r="O75" s="2909"/>
      <c r="P75" s="2909"/>
      <c r="Q75" s="2910"/>
      <c r="T75" s="143"/>
    </row>
    <row r="76" spans="1:20" ht="15">
      <c r="A76" s="2920"/>
      <c r="B76" s="2921"/>
      <c r="C76" s="2921"/>
      <c r="D76" s="2921"/>
      <c r="E76" s="2921"/>
      <c r="F76" s="2921"/>
      <c r="G76" s="2921"/>
      <c r="H76" s="2921"/>
      <c r="I76" s="2921"/>
      <c r="J76" s="2921"/>
      <c r="K76" s="2921"/>
      <c r="L76" s="2921"/>
      <c r="M76" s="2921"/>
      <c r="N76" s="2921"/>
      <c r="O76" s="2921"/>
      <c r="P76" s="2921"/>
      <c r="Q76" s="2922"/>
      <c r="T76" s="143"/>
    </row>
    <row r="77" spans="1:20" ht="15">
      <c r="A77" s="2904"/>
      <c r="B77" s="2905"/>
      <c r="C77" s="2905"/>
      <c r="D77" s="2905"/>
      <c r="E77" s="2905"/>
      <c r="F77" s="2905"/>
      <c r="G77" s="2905"/>
      <c r="H77" s="2905"/>
      <c r="I77" s="2905"/>
      <c r="J77" s="2905"/>
      <c r="K77" s="2905"/>
      <c r="L77" s="2905"/>
      <c r="M77" s="2905"/>
      <c r="N77" s="2905"/>
      <c r="O77" s="2905"/>
      <c r="P77" s="2905"/>
      <c r="Q77" s="2906"/>
      <c r="T77" s="143"/>
    </row>
    <row r="78" spans="1:20" ht="15">
      <c r="A78" s="2935">
        <f>A40+1</f>
        <v>74</v>
      </c>
      <c r="B78" s="2936"/>
      <c r="C78" s="2936"/>
      <c r="D78" s="2936"/>
      <c r="E78" s="2936"/>
      <c r="F78" s="2936"/>
      <c r="G78" s="2936"/>
      <c r="H78" s="2936"/>
      <c r="I78" s="2936"/>
      <c r="J78" s="2936"/>
      <c r="K78" s="2936"/>
      <c r="L78" s="2936"/>
      <c r="M78" s="2936"/>
      <c r="N78" s="2936"/>
      <c r="O78" s="2936"/>
      <c r="P78" s="2936"/>
      <c r="Q78" s="2937"/>
      <c r="T78" s="143"/>
    </row>
    <row r="79" ht="15">
      <c r="T79" s="143"/>
    </row>
    <row r="80" spans="19:20" ht="15">
      <c r="S80" s="936" t="s">
        <v>64</v>
      </c>
      <c r="T80" s="160" t="s">
        <v>1548</v>
      </c>
    </row>
    <row r="81" spans="19:20" ht="15">
      <c r="S81" s="914" t="s">
        <v>146</v>
      </c>
      <c r="T81" s="384" t="s">
        <v>1381</v>
      </c>
    </row>
    <row r="82" spans="19:20" ht="15">
      <c r="S82" s="914" t="s">
        <v>66</v>
      </c>
      <c r="T82" s="384" t="s">
        <v>1376</v>
      </c>
    </row>
    <row r="83" spans="19:20" ht="15">
      <c r="S83" s="914" t="s">
        <v>2226</v>
      </c>
      <c r="T83" s="384" t="s">
        <v>2227</v>
      </c>
    </row>
    <row r="84" spans="19:20" ht="15">
      <c r="S84" s="914" t="s">
        <v>816</v>
      </c>
      <c r="T84" s="384" t="s">
        <v>1536</v>
      </c>
    </row>
    <row r="85" spans="19:20" ht="15">
      <c r="S85" s="914" t="s">
        <v>813</v>
      </c>
      <c r="T85" s="384" t="s">
        <v>1538</v>
      </c>
    </row>
    <row r="86" spans="19:20" ht="15">
      <c r="S86" s="914" t="s">
        <v>779</v>
      </c>
      <c r="T86" s="384" t="s">
        <v>1537</v>
      </c>
    </row>
    <row r="87" spans="19:20" ht="15">
      <c r="S87" s="914" t="s">
        <v>778</v>
      </c>
      <c r="T87" s="384" t="s">
        <v>1539</v>
      </c>
    </row>
    <row r="88" spans="19:20" ht="15">
      <c r="S88" s="914" t="s">
        <v>777</v>
      </c>
      <c r="T88" s="384" t="s">
        <v>1540</v>
      </c>
    </row>
    <row r="89" spans="19:20" ht="15">
      <c r="S89" s="914" t="s">
        <v>783</v>
      </c>
      <c r="T89" s="384" t="s">
        <v>1541</v>
      </c>
    </row>
    <row r="90" spans="19:20" ht="15">
      <c r="S90" s="914" t="s">
        <v>776</v>
      </c>
      <c r="T90" s="384" t="s">
        <v>1746</v>
      </c>
    </row>
    <row r="91" spans="19:20" ht="15">
      <c r="S91" s="914" t="s">
        <v>780</v>
      </c>
      <c r="T91" s="384" t="s">
        <v>1542</v>
      </c>
    </row>
    <row r="92" spans="19:20" ht="15">
      <c r="S92" s="914" t="s">
        <v>781</v>
      </c>
      <c r="T92" s="384" t="s">
        <v>1543</v>
      </c>
    </row>
    <row r="93" spans="19:20" ht="15">
      <c r="S93" s="914" t="s">
        <v>1571</v>
      </c>
      <c r="T93" s="384" t="s">
        <v>1544</v>
      </c>
    </row>
    <row r="94" spans="19:20" ht="15">
      <c r="S94" s="1005" t="s">
        <v>1572</v>
      </c>
      <c r="T94" s="625" t="s">
        <v>1377</v>
      </c>
    </row>
  </sheetData>
  <sheetProtection algorithmName="SHA-512" hashValue="ZkukMEWukIkwtjwHoTP9QoiKybNCuzCstSZFcwILOL910mdtLNnCQ6QAtjLZKIe4wDUeFKhoaAjJ8BMBhSta+A==" saltValue="/v6gELSFQ++77X/z+oHiqg==" spinCount="100000" sheet="1" objects="1" scenarios="1"/>
  <mergeCells count="70">
    <mergeCell ref="S35:S36"/>
    <mergeCell ref="T35:T36"/>
    <mergeCell ref="T11:T12"/>
    <mergeCell ref="T17:T18"/>
    <mergeCell ref="S19:S20"/>
    <mergeCell ref="T19:T20"/>
    <mergeCell ref="S11:S12"/>
    <mergeCell ref="S17:S18"/>
    <mergeCell ref="A78:Q78"/>
    <mergeCell ref="Q8:Q9"/>
    <mergeCell ref="A33:A34"/>
    <mergeCell ref="A19:A20"/>
    <mergeCell ref="A25:Q25"/>
    <mergeCell ref="A30:Q30"/>
    <mergeCell ref="A8:C9"/>
    <mergeCell ref="A10:C10"/>
    <mergeCell ref="A50:C50"/>
    <mergeCell ref="A48:C49"/>
    <mergeCell ref="A11:A12"/>
    <mergeCell ref="A17:A18"/>
    <mergeCell ref="D8:D9"/>
    <mergeCell ref="A35:Q35"/>
    <mergeCell ref="A28:A29"/>
    <mergeCell ref="A15:A16"/>
    <mergeCell ref="A1:O1"/>
    <mergeCell ref="A4:Q4"/>
    <mergeCell ref="P8:P9"/>
    <mergeCell ref="A5:Q5"/>
    <mergeCell ref="A6:Q6"/>
    <mergeCell ref="A7:Q7"/>
    <mergeCell ref="A2:Q2"/>
    <mergeCell ref="A3:Q3"/>
    <mergeCell ref="E8:O8"/>
    <mergeCell ref="A13:A14"/>
    <mergeCell ref="A41:Q41"/>
    <mergeCell ref="A31:A32"/>
    <mergeCell ref="A39:Q39"/>
    <mergeCell ref="A21:A22"/>
    <mergeCell ref="A23:A24"/>
    <mergeCell ref="A26:A27"/>
    <mergeCell ref="A36:Q36"/>
    <mergeCell ref="A37:Q37"/>
    <mergeCell ref="A38:Q38"/>
    <mergeCell ref="A40:Q40"/>
    <mergeCell ref="A45:Q45"/>
    <mergeCell ref="A42:Q42"/>
    <mergeCell ref="A43:Q43"/>
    <mergeCell ref="A47:Q47"/>
    <mergeCell ref="A57:A58"/>
    <mergeCell ref="A44:Q44"/>
    <mergeCell ref="A53:A54"/>
    <mergeCell ref="A51:A52"/>
    <mergeCell ref="A55:A56"/>
    <mergeCell ref="D48:D49"/>
    <mergeCell ref="A46:Q46"/>
    <mergeCell ref="E48:O48"/>
    <mergeCell ref="A77:Q77"/>
    <mergeCell ref="P48:P49"/>
    <mergeCell ref="Q48:Q49"/>
    <mergeCell ref="A75:Q75"/>
    <mergeCell ref="A65:Q65"/>
    <mergeCell ref="A70:Q70"/>
    <mergeCell ref="A63:A64"/>
    <mergeCell ref="A71:A72"/>
    <mergeCell ref="A73:A74"/>
    <mergeCell ref="A66:A67"/>
    <mergeCell ref="A76:Q76"/>
    <mergeCell ref="A61:A62"/>
    <mergeCell ref="A68:A69"/>
    <mergeCell ref="A59:A60"/>
  </mergeCells>
  <conditionalFormatting sqref="A4">
    <cfRule type="expression" priority="4" dxfId="132">
      <formula>'\Coopératives\[Formulaire COOP_ 2015_VF_1.1.1.xlsx]Feuil1'!#REF!=0</formula>
    </cfRule>
  </conditionalFormatting>
  <conditionalFormatting sqref="A6">
    <cfRule type="expression" priority="3" dxfId="132">
      <formula>'\Coopératives\[Formulaire COOP_ 2015_VF_1.1.1.xlsx]Feuil1'!#REF!=0</formula>
    </cfRule>
  </conditionalFormatting>
  <conditionalFormatting sqref="A44">
    <cfRule type="expression" priority="2" dxfId="132">
      <formula>'\Coopératives\[Formulaire COOP_ 2015_VF_1.1.1.xlsx]Feuil1'!#REF!=0</formula>
    </cfRule>
  </conditionalFormatting>
  <conditionalFormatting sqref="A46">
    <cfRule type="expression" priority="1" dxfId="132">
      <formula>'\Coopératives\[Formulaire COOP_ 2015_VF_1.1.1.xlsx]Feuil1'!#REF!=0</formula>
    </cfRule>
  </conditionalFormatting>
  <hyperlinks>
    <hyperlink ref="Q63" location="_P100299902" tooltip="Bilan - Ligne 2999 \ Balance Sheet - Line 2999" display="_P100299902"/>
    <hyperlink ref="Q23" location="_P100199902" tooltip="Bilan - Ligne 2999 \ Balance Sheet - Line 2999" display="_P100199902"/>
  </hyperlinks>
  <printOptions horizontalCentered="1"/>
  <pageMargins left="0.590551181102362" right="0" top="0.590551181102362" bottom="0.590551181102362" header="0.31496062992126" footer="0.31496062992126"/>
  <pageSetup orientation="landscape" scale="64" r:id="rId2"/>
  <rowBreaks count="1" manualBreakCount="1">
    <brk id="40" max="16383" man="1"/>
  </rowBreaks>
  <ignoredErrors>
    <ignoredError sqref="F10:Q10 F50:Q50 D50 D10" numberStoredAsText="1"/>
    <ignoredError sqref="Q66" formulaRange="1"/>
  </ignoredErrors>
  <drawing r:id="rId1"/>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Feuil56">
    <tabColor rgb="FFFFC000"/>
  </sheetPr>
  <dimension ref="A1:L37"/>
  <sheetViews>
    <sheetView zoomScale="90" zoomScaleNormal="90" workbookViewId="0" topLeftCell="A1">
      <selection pane="topLeft" activeCell="I20" sqref="I20"/>
    </sheetView>
  </sheetViews>
  <sheetFormatPr defaultColWidth="0" defaultRowHeight="15" outlineLevelCol="1"/>
  <cols>
    <col min="1" max="1" width="25.8571428571429" style="915" customWidth="1"/>
    <col min="2" max="2" width="6" style="915" customWidth="1"/>
    <col min="3" max="7" width="14.2857142857143" style="915" customWidth="1"/>
    <col min="8" max="8" width="17.2857142857143" style="915" customWidth="1"/>
    <col min="9" max="9" width="19.2857142857143" style="915" customWidth="1"/>
    <col min="10" max="10" width="1.42857142857143" style="915" customWidth="1"/>
    <col min="11" max="11" width="37.1428571428571" style="915" hidden="1" customWidth="1" outlineLevel="1"/>
    <col min="12" max="12" width="46.1428571428571" style="915" hidden="1" customWidth="1" outlineLevel="1"/>
    <col min="13" max="13" width="0" style="915" hidden="1" customWidth="1" collapsed="1"/>
    <col min="14" max="16384" width="5.71428571428571" style="915" hidden="1"/>
  </cols>
  <sheetData>
    <row r="1" spans="1:9" ht="24" customHeight="1">
      <c r="A1" s="1795" t="str">
        <f>Identification!A14</f>
        <v>SOCIÉTÉ À CHARTE QUÉBÉCOISE</v>
      </c>
      <c r="B1" s="1796"/>
      <c r="C1" s="1796"/>
      <c r="D1" s="1796"/>
      <c r="E1" s="1796"/>
      <c r="F1" s="1796"/>
      <c r="G1" s="1796"/>
      <c r="H1" s="937"/>
      <c r="I1" s="218" t="str">
        <f>Identification!A15</f>
        <v>ÉTAT ANNUEL</v>
      </c>
    </row>
    <row r="2" spans="1:9" ht="15">
      <c r="A2" s="2146" t="str">
        <f>IF(Langue=0,"ANNEXE "&amp;'T des M - T of C'!A72,"SCHEDULE "&amp;'T des M - T of C'!A72)</f>
        <v>ANNEXE 4060</v>
      </c>
      <c r="B2" s="2147"/>
      <c r="C2" s="2147"/>
      <c r="D2" s="2147"/>
      <c r="E2" s="2147"/>
      <c r="F2" s="2147"/>
      <c r="G2" s="2147"/>
      <c r="H2" s="2147"/>
      <c r="I2" s="2148"/>
    </row>
    <row r="3" spans="1:10" ht="22.5" customHeight="1">
      <c r="A3" s="1901">
        <f>'300'!$A$3</f>
        <v>0</v>
      </c>
      <c r="B3" s="1902"/>
      <c r="C3" s="1902"/>
      <c r="D3" s="1902"/>
      <c r="E3" s="1902"/>
      <c r="F3" s="1902"/>
      <c r="G3" s="1902"/>
      <c r="H3" s="1902"/>
      <c r="I3" s="1903"/>
      <c r="J3" s="697"/>
    </row>
    <row r="4" spans="1:9" ht="22.5" customHeight="1">
      <c r="A4" s="1764" t="str">
        <f>UPPER('T des M - T of C'!B72)</f>
        <v>DÉPÔTS ET PRÊTS : SUCCESSION, FIDUCIES ET MANDATS - DISTRIBUTION PAR PROVINCE ET TERRITOIRE</v>
      </c>
      <c r="B4" s="1765"/>
      <c r="C4" s="1765"/>
      <c r="D4" s="1765"/>
      <c r="E4" s="1765"/>
      <c r="F4" s="1765"/>
      <c r="G4" s="1765"/>
      <c r="H4" s="1765"/>
      <c r="I4" s="1766"/>
    </row>
    <row r="5" spans="1:9" ht="22.5" customHeight="1">
      <c r="A5" s="2188" t="str">
        <f>IF(Langue=0,"au "&amp;Identification!J19,"As at "&amp;Identification!J19)</f>
        <v>au </v>
      </c>
      <c r="B5" s="2189"/>
      <c r="C5" s="2189"/>
      <c r="D5" s="2189"/>
      <c r="E5" s="2189"/>
      <c r="F5" s="2189"/>
      <c r="G5" s="2189"/>
      <c r="H5" s="2189"/>
      <c r="I5" s="2190"/>
    </row>
    <row r="6" spans="1:12" s="953" customFormat="1" ht="15">
      <c r="A6" s="2124" t="str">
        <f>IF(Langue=0,K6,L6)</f>
        <v>(000$)</v>
      </c>
      <c r="B6" s="2125"/>
      <c r="C6" s="2125"/>
      <c r="D6" s="2125"/>
      <c r="E6" s="2125"/>
      <c r="F6" s="2125"/>
      <c r="G6" s="2125"/>
      <c r="H6" s="2125"/>
      <c r="I6" s="2126"/>
      <c r="K6" s="915" t="s">
        <v>325</v>
      </c>
      <c r="L6" s="143" t="s">
        <v>970</v>
      </c>
    </row>
    <row r="7" spans="1:12" ht="11.25" customHeight="1">
      <c r="A7" s="2185"/>
      <c r="B7" s="2186"/>
      <c r="C7" s="2186"/>
      <c r="D7" s="2186"/>
      <c r="E7" s="2186"/>
      <c r="F7" s="2186"/>
      <c r="G7" s="2186"/>
      <c r="H7" s="2186"/>
      <c r="I7" s="2187"/>
      <c r="L7" s="143"/>
    </row>
    <row r="8" spans="1:12" ht="15" customHeight="1">
      <c r="A8" s="2954" t="str">
        <f>IF(Langue=0,K30,L30)</f>
        <v>PROVINCE/TERRITOIRE</v>
      </c>
      <c r="B8" s="2954"/>
      <c r="C8" s="2169" t="str">
        <f>IF(Langue=0,K31,L31)</f>
        <v>Dépôts totaux 
(excluant l'intérêt couru)</v>
      </c>
      <c r="D8" s="2169" t="str">
        <f>IF(Langue=0,K32,L32)</f>
        <v>Dépôts non assurés
(excluant l'intérêt couru)</v>
      </c>
      <c r="E8" s="2169" t="str">
        <f>IF(Langue=0,K33,L33)</f>
        <v xml:space="preserve"> Hypothèques</v>
      </c>
      <c r="F8" s="2169" t="str">
        <f>IF(Langue=0,K34,L34)</f>
        <v xml:space="preserve"> Autres prêts</v>
      </c>
      <c r="G8" s="2169" t="str">
        <f>IF(Langue=0,K35,L35)</f>
        <v>Total des honoraires et commissions</v>
      </c>
      <c r="H8" s="2169" t="str">
        <f>IF(Langue=0,K36,L36)</f>
        <v>(a) Honoraires et commissions provenant des successions, fiducies et mandats</v>
      </c>
      <c r="I8" s="2169" t="str">
        <f>IF(Langue=0,K37,L37)</f>
        <v>Actifs gérés pour autrui\biens sous administration </v>
      </c>
      <c r="L8" s="143"/>
    </row>
    <row r="9" spans="1:12" ht="78.75" customHeight="1">
      <c r="A9" s="2955"/>
      <c r="B9" s="2955"/>
      <c r="C9" s="2170"/>
      <c r="D9" s="2170"/>
      <c r="E9" s="2170"/>
      <c r="F9" s="2170"/>
      <c r="G9" s="2170"/>
      <c r="H9" s="2170"/>
      <c r="I9" s="2170"/>
      <c r="L9" s="143"/>
    </row>
    <row r="10" spans="1:12" ht="15" customHeight="1">
      <c r="A10" s="2154"/>
      <c r="B10" s="2208"/>
      <c r="C10" s="522" t="s">
        <v>376</v>
      </c>
      <c r="D10" s="522" t="s">
        <v>378</v>
      </c>
      <c r="E10" s="522" t="s">
        <v>379</v>
      </c>
      <c r="F10" s="522" t="s">
        <v>380</v>
      </c>
      <c r="G10" s="522" t="s">
        <v>381</v>
      </c>
      <c r="H10" s="522" t="s">
        <v>382</v>
      </c>
      <c r="I10" s="522" t="s">
        <v>383</v>
      </c>
      <c r="L10" s="143"/>
    </row>
    <row r="11" spans="1:12" s="953" customFormat="1" ht="15" customHeight="1">
      <c r="A11" s="100" t="str">
        <f t="shared" si="0" ref="A11:A22">IF(Langue=0,K11,L11)</f>
        <v>Colombie-Britannique</v>
      </c>
      <c r="B11" s="445" t="s">
        <v>385</v>
      </c>
      <c r="C11" s="1194"/>
      <c r="D11" s="1194"/>
      <c r="E11" s="1194"/>
      <c r="F11" s="1194"/>
      <c r="G11" s="1194"/>
      <c r="H11" s="1194"/>
      <c r="I11" s="1215"/>
      <c r="K11" s="915" t="s">
        <v>141</v>
      </c>
      <c r="L11" s="143" t="s">
        <v>988</v>
      </c>
    </row>
    <row r="12" spans="1:12" s="953" customFormat="1" ht="15" customHeight="1">
      <c r="A12" s="100" t="str">
        <f t="shared" si="0"/>
        <v>Alberta</v>
      </c>
      <c r="B12" s="445" t="s">
        <v>194</v>
      </c>
      <c r="C12" s="1194"/>
      <c r="D12" s="1194"/>
      <c r="E12" s="1194"/>
      <c r="F12" s="1194"/>
      <c r="G12" s="1194"/>
      <c r="H12" s="1194"/>
      <c r="I12" s="1215"/>
      <c r="K12" s="915" t="s">
        <v>54</v>
      </c>
      <c r="L12" s="143" t="s">
        <v>54</v>
      </c>
    </row>
    <row r="13" spans="1:12" s="953" customFormat="1" ht="15" customHeight="1">
      <c r="A13" s="100" t="str">
        <f t="shared" si="0"/>
        <v>Saskatchewan</v>
      </c>
      <c r="B13" s="445" t="s">
        <v>195</v>
      </c>
      <c r="C13" s="1194"/>
      <c r="D13" s="1194"/>
      <c r="E13" s="1194"/>
      <c r="F13" s="1194"/>
      <c r="G13" s="1194"/>
      <c r="H13" s="1194"/>
      <c r="I13" s="1215"/>
      <c r="K13" s="915" t="s">
        <v>55</v>
      </c>
      <c r="L13" s="143" t="s">
        <v>55</v>
      </c>
    </row>
    <row r="14" spans="1:12" s="953" customFormat="1" ht="15" customHeight="1">
      <c r="A14" s="100" t="str">
        <f t="shared" si="0"/>
        <v>Manitoba</v>
      </c>
      <c r="B14" s="445" t="s">
        <v>200</v>
      </c>
      <c r="C14" s="1194"/>
      <c r="D14" s="1194"/>
      <c r="E14" s="1194"/>
      <c r="F14" s="1194"/>
      <c r="G14" s="1194"/>
      <c r="H14" s="1194"/>
      <c r="I14" s="1215"/>
      <c r="K14" s="915" t="s">
        <v>56</v>
      </c>
      <c r="L14" s="143" t="s">
        <v>56</v>
      </c>
    </row>
    <row r="15" spans="1:12" s="953" customFormat="1" ht="15" customHeight="1">
      <c r="A15" s="100" t="str">
        <f t="shared" si="0"/>
        <v>Ontario</v>
      </c>
      <c r="B15" s="445" t="s">
        <v>347</v>
      </c>
      <c r="C15" s="1194"/>
      <c r="D15" s="1194"/>
      <c r="E15" s="1194"/>
      <c r="F15" s="1194"/>
      <c r="G15" s="1194"/>
      <c r="H15" s="1194"/>
      <c r="I15" s="1215"/>
      <c r="K15" s="915" t="s">
        <v>57</v>
      </c>
      <c r="L15" s="143" t="s">
        <v>57</v>
      </c>
    </row>
    <row r="16" spans="1:12" s="953" customFormat="1" ht="15" customHeight="1">
      <c r="A16" s="100" t="str">
        <f t="shared" si="0"/>
        <v>Québec</v>
      </c>
      <c r="B16" s="445" t="s">
        <v>181</v>
      </c>
      <c r="C16" s="1194"/>
      <c r="D16" s="1194"/>
      <c r="E16" s="1194"/>
      <c r="F16" s="1194"/>
      <c r="G16" s="1194"/>
      <c r="H16" s="1194"/>
      <c r="I16" s="1215"/>
      <c r="K16" s="915" t="s">
        <v>58</v>
      </c>
      <c r="L16" s="143" t="s">
        <v>58</v>
      </c>
    </row>
    <row r="17" spans="1:12" s="953" customFormat="1" ht="15" customHeight="1">
      <c r="A17" s="100" t="str">
        <f t="shared" si="0"/>
        <v>Nouvelle-Écosse</v>
      </c>
      <c r="B17" s="445" t="s">
        <v>188</v>
      </c>
      <c r="C17" s="1194"/>
      <c r="D17" s="1194"/>
      <c r="E17" s="1194"/>
      <c r="F17" s="1194"/>
      <c r="G17" s="1194"/>
      <c r="H17" s="1194"/>
      <c r="I17" s="1215"/>
      <c r="K17" s="915" t="s">
        <v>59</v>
      </c>
      <c r="L17" s="143" t="s">
        <v>1341</v>
      </c>
    </row>
    <row r="18" spans="1:12" s="953" customFormat="1" ht="15" customHeight="1">
      <c r="A18" s="100" t="str">
        <f t="shared" si="0"/>
        <v>Nouveau-Brunswick</v>
      </c>
      <c r="B18" s="445" t="s">
        <v>191</v>
      </c>
      <c r="C18" s="1194"/>
      <c r="D18" s="1194"/>
      <c r="E18" s="1194"/>
      <c r="F18" s="1194"/>
      <c r="G18" s="1194"/>
      <c r="H18" s="1194"/>
      <c r="I18" s="1215"/>
      <c r="K18" s="915" t="s">
        <v>60</v>
      </c>
      <c r="L18" s="143" t="s">
        <v>1342</v>
      </c>
    </row>
    <row r="19" spans="1:12" s="953" customFormat="1" ht="15" customHeight="1">
      <c r="A19" s="100" t="str">
        <f t="shared" si="0"/>
        <v>Ile du Prince-Édouard</v>
      </c>
      <c r="B19" s="445" t="s">
        <v>396</v>
      </c>
      <c r="C19" s="1194"/>
      <c r="D19" s="1194"/>
      <c r="E19" s="1194"/>
      <c r="F19" s="1194"/>
      <c r="G19" s="1194"/>
      <c r="H19" s="1194"/>
      <c r="I19" s="1215"/>
      <c r="K19" s="915" t="s">
        <v>315</v>
      </c>
      <c r="L19" s="143" t="s">
        <v>989</v>
      </c>
    </row>
    <row r="20" spans="1:12" s="953" customFormat="1" ht="15" customHeight="1">
      <c r="A20" s="100" t="str">
        <f t="shared" si="0"/>
        <v>Terre-Neuve/Labrador</v>
      </c>
      <c r="B20" s="1002">
        <v>100</v>
      </c>
      <c r="C20" s="1194"/>
      <c r="D20" s="1194"/>
      <c r="E20" s="1194"/>
      <c r="F20" s="1194"/>
      <c r="G20" s="1194"/>
      <c r="H20" s="1194"/>
      <c r="I20" s="1215"/>
      <c r="K20" s="915" t="s">
        <v>316</v>
      </c>
      <c r="L20" s="143" t="s">
        <v>1343</v>
      </c>
    </row>
    <row r="21" spans="1:12" s="953" customFormat="1" ht="15" customHeight="1">
      <c r="A21" s="100" t="str">
        <f t="shared" si="0"/>
        <v>T.N.O./Yukon/Nunavut</v>
      </c>
      <c r="B21" s="1002">
        <v>110</v>
      </c>
      <c r="C21" s="1194"/>
      <c r="D21" s="1194"/>
      <c r="E21" s="1194"/>
      <c r="F21" s="1194"/>
      <c r="G21" s="1194"/>
      <c r="H21" s="1194"/>
      <c r="I21" s="1215"/>
      <c r="K21" s="915" t="s">
        <v>62</v>
      </c>
      <c r="L21" s="143" t="s">
        <v>1344</v>
      </c>
    </row>
    <row r="22" spans="1:12" s="953" customFormat="1" ht="15" customHeight="1">
      <c r="A22" s="100" t="str">
        <f t="shared" si="0"/>
        <v>Étranger</v>
      </c>
      <c r="B22" s="1002">
        <v>120</v>
      </c>
      <c r="C22" s="1194"/>
      <c r="D22" s="1194"/>
      <c r="E22" s="1194"/>
      <c r="F22" s="1194"/>
      <c r="G22" s="1194"/>
      <c r="H22" s="1194"/>
      <c r="I22" s="1215"/>
      <c r="K22" s="915" t="s">
        <v>63</v>
      </c>
      <c r="L22" s="143" t="s">
        <v>1345</v>
      </c>
    </row>
    <row r="23" spans="1:12" s="953" customFormat="1" ht="22.5" customHeight="1">
      <c r="A23" s="190" t="s">
        <v>53</v>
      </c>
      <c r="B23" s="462">
        <v>199</v>
      </c>
      <c r="C23" s="1202">
        <f t="shared" si="1" ref="C23:I23">SUM(C11:C22)</f>
        <v>0</v>
      </c>
      <c r="D23" s="1375">
        <f t="shared" si="1"/>
        <v>0</v>
      </c>
      <c r="E23" s="1375">
        <f t="shared" si="1"/>
        <v>0</v>
      </c>
      <c r="F23" s="1375">
        <f t="shared" si="1"/>
        <v>0</v>
      </c>
      <c r="G23" s="1375">
        <f t="shared" si="1"/>
        <v>0</v>
      </c>
      <c r="H23" s="1375">
        <f t="shared" si="1"/>
        <v>0</v>
      </c>
      <c r="I23" s="1376">
        <f t="shared" si="1"/>
        <v>0</v>
      </c>
      <c r="K23" s="915"/>
      <c r="L23" s="143"/>
    </row>
    <row r="24" spans="1:12" ht="15" customHeight="1">
      <c r="A24" s="2944" t="str">
        <f>IF(Langue=0,K24,L24)</f>
        <v>(a) Les données de la colonne 07 sont incluses dans la colonne 06.</v>
      </c>
      <c r="B24" s="2945"/>
      <c r="C24" s="2946"/>
      <c r="D24" s="2946"/>
      <c r="E24" s="2946"/>
      <c r="F24" s="2946"/>
      <c r="G24" s="2946"/>
      <c r="H24" s="2946"/>
      <c r="I24" s="2947"/>
      <c r="K24" s="1709" t="s">
        <v>1348</v>
      </c>
      <c r="L24" s="2136" t="s">
        <v>1349</v>
      </c>
    </row>
    <row r="25" spans="1:12" ht="15" customHeight="1">
      <c r="A25" s="2948"/>
      <c r="B25" s="2949"/>
      <c r="C25" s="2949"/>
      <c r="D25" s="2949"/>
      <c r="E25" s="2949"/>
      <c r="F25" s="2949"/>
      <c r="G25" s="2949"/>
      <c r="H25" s="2949"/>
      <c r="I25" s="2950"/>
      <c r="K25" s="1709"/>
      <c r="L25" s="2136"/>
    </row>
    <row r="26" spans="1:12" ht="15">
      <c r="A26" s="2948"/>
      <c r="B26" s="2949"/>
      <c r="C26" s="2949"/>
      <c r="D26" s="2949"/>
      <c r="E26" s="2949"/>
      <c r="F26" s="2949"/>
      <c r="G26" s="2949"/>
      <c r="H26" s="2949"/>
      <c r="I26" s="2950"/>
      <c r="K26" s="1709"/>
      <c r="L26" s="2136"/>
    </row>
    <row r="27" spans="1:12" s="1030" customFormat="1" ht="15">
      <c r="A27" s="2948"/>
      <c r="B27" s="2949"/>
      <c r="C27" s="2949"/>
      <c r="D27" s="2949"/>
      <c r="E27" s="2949"/>
      <c r="F27" s="2949"/>
      <c r="G27" s="2949"/>
      <c r="H27" s="2949"/>
      <c r="I27" s="2950"/>
      <c r="K27" s="915"/>
      <c r="L27" s="143"/>
    </row>
    <row r="28" spans="1:12" s="338" customFormat="1" ht="15">
      <c r="A28" s="2951">
        <f>+'4050'!A78:Q78+1</f>
        <v>75</v>
      </c>
      <c r="B28" s="2952"/>
      <c r="C28" s="2952"/>
      <c r="D28" s="2952"/>
      <c r="E28" s="2952"/>
      <c r="F28" s="2952"/>
      <c r="G28" s="2952"/>
      <c r="H28" s="2952"/>
      <c r="I28" s="2953"/>
      <c r="K28" s="915"/>
      <c r="L28" s="143"/>
    </row>
    <row r="29" ht="15">
      <c r="L29" s="143"/>
    </row>
    <row r="30" spans="11:12" ht="15">
      <c r="K30" s="936" t="s">
        <v>491</v>
      </c>
      <c r="L30" s="160" t="s">
        <v>1346</v>
      </c>
    </row>
    <row r="31" spans="11:12" ht="45">
      <c r="K31" s="932" t="s">
        <v>2382</v>
      </c>
      <c r="L31" s="695" t="s">
        <v>2383</v>
      </c>
    </row>
    <row r="32" spans="11:12" ht="45">
      <c r="K32" s="932" t="s">
        <v>2384</v>
      </c>
      <c r="L32" s="695" t="s">
        <v>2385</v>
      </c>
    </row>
    <row r="33" spans="11:12" ht="15">
      <c r="K33" s="914" t="s">
        <v>147</v>
      </c>
      <c r="L33" s="384" t="s">
        <v>972</v>
      </c>
    </row>
    <row r="34" spans="11:12" ht="15">
      <c r="K34" s="914" t="s">
        <v>148</v>
      </c>
      <c r="L34" s="384" t="s">
        <v>1140</v>
      </c>
    </row>
    <row r="35" spans="11:12" ht="15">
      <c r="K35" s="914" t="s">
        <v>312</v>
      </c>
      <c r="L35" s="384" t="s">
        <v>1155</v>
      </c>
    </row>
    <row r="36" spans="11:12" ht="48" customHeight="1">
      <c r="K36" s="466" t="s">
        <v>1351</v>
      </c>
      <c r="L36" s="467" t="s">
        <v>1350</v>
      </c>
    </row>
    <row r="37" spans="11:12" ht="30">
      <c r="K37" s="181" t="s">
        <v>314</v>
      </c>
      <c r="L37" s="661" t="s">
        <v>1347</v>
      </c>
    </row>
  </sheetData>
  <sheetProtection algorithmName="SHA-512" hashValue="OwtDSTrcUqljPs6LyspgZcCzfbY2mWfGzdKE8o2R/r/biAL34LiNxpdBUhR4gFiL24mfU3gDFoNDX3XoeAw6xw==" saltValue="9USC1Hrcm1qfKn0HfXyG/Q==" spinCount="100000" sheet="1" objects="1" scenarios="1"/>
  <mergeCells count="21">
    <mergeCell ref="K24:K26"/>
    <mergeCell ref="L24:L26"/>
    <mergeCell ref="A25:I27"/>
    <mergeCell ref="A28:I28"/>
    <mergeCell ref="D8:D9"/>
    <mergeCell ref="E8:E9"/>
    <mergeCell ref="F8:F9"/>
    <mergeCell ref="G8:G9"/>
    <mergeCell ref="H8:H9"/>
    <mergeCell ref="A8:B9"/>
    <mergeCell ref="A1:G1"/>
    <mergeCell ref="A7:I7"/>
    <mergeCell ref="A10:B10"/>
    <mergeCell ref="C8:C9"/>
    <mergeCell ref="A24:I24"/>
    <mergeCell ref="A2:I2"/>
    <mergeCell ref="A3:I3"/>
    <mergeCell ref="A4:I4"/>
    <mergeCell ref="A6:I6"/>
    <mergeCell ref="A5:I5"/>
    <mergeCell ref="I8:I9"/>
  </mergeCells>
  <conditionalFormatting sqref="A4">
    <cfRule type="expression" priority="2" dxfId="132">
      <formula>'\Coopératives\[Formulaire COOP_ 2015_VF_1.1.1.xlsx]Feuil1'!#REF!=0</formula>
    </cfRule>
  </conditionalFormatting>
  <conditionalFormatting sqref="A6">
    <cfRule type="expression" priority="1" dxfId="132">
      <formula>'\Coopératives\[Formulaire COOP_ 2015_VF_1.1.1.xlsx]Feuil1'!#REF!=0</formula>
    </cfRule>
  </conditionalFormatting>
  <printOptions horizontalCentered="1"/>
  <pageMargins left="0.973700787401575" right="0.393700787401575" top="0.590551181102362" bottom="0.590551181102362" header="0.31496062992126" footer="0.31496062992126"/>
  <pageSetup orientation="landscape" scale="76" r:id="rId2"/>
  <ignoredErrors>
    <ignoredError sqref="C10:I10 B11:B19" numberStoredAsText="1"/>
  </ignoredErrors>
  <drawing r:id="rId1"/>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Feuil58">
    <tabColor rgb="FFFFC000"/>
  </sheetPr>
  <dimension ref="A1:J43"/>
  <sheetViews>
    <sheetView zoomScale="90" zoomScaleNormal="90" workbookViewId="0" topLeftCell="A1"/>
  </sheetViews>
  <sheetFormatPr defaultColWidth="0" defaultRowHeight="15" outlineLevelCol="1"/>
  <cols>
    <col min="1" max="1" width="52.1428571428571" style="915" customWidth="1"/>
    <col min="2" max="2" width="10.8571428571429" style="950" customWidth="1"/>
    <col min="3" max="3" width="29.5714285714286" style="915" customWidth="1"/>
    <col min="4" max="4" width="1.42857142857143" style="915" customWidth="1"/>
    <col min="5" max="5" width="23.5714285714286" style="915" hidden="1" customWidth="1" outlineLevel="1"/>
    <col min="6" max="6" width="26.5714285714286" style="915" hidden="1" customWidth="1" outlineLevel="1"/>
    <col min="7" max="7" width="11.4285714285714" style="915" hidden="1" customWidth="1" collapsed="1"/>
    <col min="8" max="16384" width="11.4285714285714" style="915" hidden="1"/>
  </cols>
  <sheetData>
    <row r="1" spans="1:3" ht="24" customHeight="1">
      <c r="A1" s="945" t="str">
        <f>Identification!A14</f>
        <v>SOCIÉTÉ À CHARTE QUÉBÉCOISE</v>
      </c>
      <c r="B1" s="937"/>
      <c r="C1" s="218" t="str">
        <f>Identification!A15</f>
        <v>ÉTAT ANNUEL</v>
      </c>
    </row>
    <row r="2" spans="1:3" ht="15">
      <c r="A2" s="2146" t="str">
        <f>IF(Langue=0,"ANNEXE "&amp;'T des M - T of C'!A73,"SCHEDULE "&amp;'T des M - T of C'!A73)</f>
        <v>ANNEXE 4070</v>
      </c>
      <c r="B2" s="2147"/>
      <c r="C2" s="2148"/>
    </row>
    <row r="3" spans="1:10" ht="22.5" customHeight="1">
      <c r="A3" s="1901">
        <f>'300'!$A$3</f>
        <v>0</v>
      </c>
      <c r="B3" s="1902"/>
      <c r="C3" s="1903"/>
      <c r="D3" s="697"/>
      <c r="E3" s="697"/>
      <c r="F3" s="697"/>
      <c r="G3" s="697"/>
      <c r="H3" s="697"/>
      <c r="I3" s="697"/>
      <c r="J3" s="697"/>
    </row>
    <row r="4" spans="1:3" ht="22.5" customHeight="1">
      <c r="A4" s="1764" t="str">
        <f>UPPER('T des M - T of C'!B73)</f>
        <v>SUCCURSALES ET BUREAUX RÉGIONAUX PAR PROVINCE</v>
      </c>
      <c r="B4" s="1765"/>
      <c r="C4" s="1766"/>
    </row>
    <row r="5" spans="1:3" ht="22.5" customHeight="1">
      <c r="A5" s="2188" t="str">
        <f>IF(Langue=0,"au "&amp;Identification!J19,"As at "&amp;Identification!J19)</f>
        <v>au </v>
      </c>
      <c r="B5" s="2189"/>
      <c r="C5" s="2190"/>
    </row>
    <row r="6" spans="1:6" ht="15.75" customHeight="1">
      <c r="A6" s="2956" t="str">
        <f>IF(Langue=0,E6,F6)</f>
        <v>(000$)</v>
      </c>
      <c r="B6" s="2957"/>
      <c r="C6" s="2958"/>
      <c r="E6" s="915" t="s">
        <v>325</v>
      </c>
      <c r="F6" s="143" t="s">
        <v>970</v>
      </c>
    </row>
    <row r="7" spans="1:6" ht="11.25" customHeight="1">
      <c r="A7" s="1694"/>
      <c r="B7" s="1695"/>
      <c r="C7" s="1696"/>
      <c r="F7" s="143"/>
    </row>
    <row r="8" spans="1:6" ht="15">
      <c r="A8" s="2954" t="str">
        <f>IF(Langue=0,E8,F8)</f>
        <v>PROVINCE/TERRITOIRE</v>
      </c>
      <c r="B8" s="2161"/>
      <c r="C8" s="2343" t="str">
        <f>IF(Langue=0,E9,F9)</f>
        <v>Nombre</v>
      </c>
      <c r="E8" s="936" t="s">
        <v>491</v>
      </c>
      <c r="F8" s="160" t="s">
        <v>1346</v>
      </c>
    </row>
    <row r="9" spans="1:6" ht="37.5" customHeight="1">
      <c r="A9" s="2955"/>
      <c r="B9" s="1764"/>
      <c r="C9" s="2507"/>
      <c r="E9" s="1005" t="s">
        <v>151</v>
      </c>
      <c r="F9" s="625" t="s">
        <v>1191</v>
      </c>
    </row>
    <row r="10" spans="1:6" ht="15">
      <c r="A10" s="2154"/>
      <c r="B10" s="2155"/>
      <c r="C10" s="522" t="s">
        <v>376</v>
      </c>
      <c r="F10" s="143"/>
    </row>
    <row r="11" spans="1:6" ht="15" customHeight="1">
      <c r="A11" s="339" t="str">
        <f t="shared" si="0" ref="A11:A22">IF(Langue=0,E11,F11)</f>
        <v>Colombie-Britannique</v>
      </c>
      <c r="B11" s="445" t="s">
        <v>385</v>
      </c>
      <c r="C11" s="1182"/>
      <c r="E11" s="915" t="s">
        <v>141</v>
      </c>
      <c r="F11" s="143" t="s">
        <v>988</v>
      </c>
    </row>
    <row r="12" spans="1:6" ht="15" customHeight="1">
      <c r="A12" s="339" t="str">
        <f t="shared" si="0"/>
        <v>Alberta</v>
      </c>
      <c r="B12" s="445" t="s">
        <v>194</v>
      </c>
      <c r="C12" s="1182"/>
      <c r="D12" s="915" t="s">
        <v>324</v>
      </c>
      <c r="E12" s="915" t="s">
        <v>54</v>
      </c>
      <c r="F12" s="143" t="s">
        <v>54</v>
      </c>
    </row>
    <row r="13" spans="1:6" ht="15" customHeight="1">
      <c r="A13" s="339" t="str">
        <f t="shared" si="0"/>
        <v>Saskatchewan</v>
      </c>
      <c r="B13" s="445" t="s">
        <v>195</v>
      </c>
      <c r="C13" s="1182"/>
      <c r="E13" s="915" t="s">
        <v>55</v>
      </c>
      <c r="F13" s="143" t="s">
        <v>55</v>
      </c>
    </row>
    <row r="14" spans="1:6" ht="15" customHeight="1">
      <c r="A14" s="339" t="str">
        <f t="shared" si="0"/>
        <v>Manitoba</v>
      </c>
      <c r="B14" s="445" t="s">
        <v>200</v>
      </c>
      <c r="C14" s="1182"/>
      <c r="E14" s="915" t="s">
        <v>56</v>
      </c>
      <c r="F14" s="143" t="s">
        <v>56</v>
      </c>
    </row>
    <row r="15" spans="1:6" ht="15" customHeight="1">
      <c r="A15" s="339" t="str">
        <f t="shared" si="0"/>
        <v>Ontario</v>
      </c>
      <c r="B15" s="445" t="s">
        <v>347</v>
      </c>
      <c r="C15" s="1182"/>
      <c r="E15" s="915" t="s">
        <v>57</v>
      </c>
      <c r="F15" s="143" t="s">
        <v>57</v>
      </c>
    </row>
    <row r="16" spans="1:6" ht="15" customHeight="1">
      <c r="A16" s="339" t="str">
        <f t="shared" si="0"/>
        <v>Québec</v>
      </c>
      <c r="B16" s="445" t="s">
        <v>181</v>
      </c>
      <c r="C16" s="1182"/>
      <c r="E16" s="915" t="s">
        <v>58</v>
      </c>
      <c r="F16" s="143" t="s">
        <v>58</v>
      </c>
    </row>
    <row r="17" spans="1:6" ht="15" customHeight="1">
      <c r="A17" s="339" t="str">
        <f t="shared" si="0"/>
        <v>Nouvelle-Écosse</v>
      </c>
      <c r="B17" s="445" t="s">
        <v>188</v>
      </c>
      <c r="C17" s="1182"/>
      <c r="E17" s="915" t="s">
        <v>59</v>
      </c>
      <c r="F17" s="159" t="s">
        <v>1341</v>
      </c>
    </row>
    <row r="18" spans="1:6" ht="15" customHeight="1">
      <c r="A18" s="339" t="str">
        <f t="shared" si="0"/>
        <v>Nouveau-Brunswick</v>
      </c>
      <c r="B18" s="445" t="s">
        <v>191</v>
      </c>
      <c r="C18" s="1182"/>
      <c r="E18" s="915" t="s">
        <v>60</v>
      </c>
      <c r="F18" s="143" t="s">
        <v>1342</v>
      </c>
    </row>
    <row r="19" spans="1:6" ht="15" customHeight="1">
      <c r="A19" s="339" t="str">
        <f t="shared" si="0"/>
        <v>Île du Prince-Édouard</v>
      </c>
      <c r="B19" s="445" t="s">
        <v>396</v>
      </c>
      <c r="C19" s="1182"/>
      <c r="E19" s="915" t="s">
        <v>322</v>
      </c>
      <c r="F19" s="143" t="s">
        <v>989</v>
      </c>
    </row>
    <row r="20" spans="1:6" ht="15" customHeight="1">
      <c r="A20" s="339" t="str">
        <f t="shared" si="0"/>
        <v>Terre-Neuve-et-Labrador</v>
      </c>
      <c r="B20" s="1002">
        <v>100</v>
      </c>
      <c r="C20" s="1182"/>
      <c r="E20" s="915" t="s">
        <v>61</v>
      </c>
      <c r="F20" s="143" t="s">
        <v>1343</v>
      </c>
    </row>
    <row r="21" spans="1:6" ht="15" customHeight="1">
      <c r="A21" s="339" t="str">
        <f t="shared" si="0"/>
        <v>T.N.O./Yukon/Nunavut</v>
      </c>
      <c r="B21" s="1002">
        <v>110</v>
      </c>
      <c r="C21" s="1182"/>
      <c r="E21" s="915" t="s">
        <v>62</v>
      </c>
      <c r="F21" s="143" t="s">
        <v>1344</v>
      </c>
    </row>
    <row r="22" spans="1:6" ht="15">
      <c r="A22" s="339" t="str">
        <f t="shared" si="0"/>
        <v>Étranger</v>
      </c>
      <c r="B22" s="1002">
        <v>120</v>
      </c>
      <c r="C22" s="1182"/>
      <c r="E22" s="915" t="s">
        <v>63</v>
      </c>
      <c r="F22" s="143" t="s">
        <v>1345</v>
      </c>
    </row>
    <row r="23" spans="1:6" ht="22.5" customHeight="1">
      <c r="A23" s="63" t="s">
        <v>80</v>
      </c>
      <c r="B23" s="1002">
        <v>199</v>
      </c>
      <c r="C23" s="1088">
        <f>SUM(C11:C22)</f>
        <v>0</v>
      </c>
      <c r="F23" s="143"/>
    </row>
    <row r="24" spans="1:3" ht="15">
      <c r="A24" s="1759"/>
      <c r="B24" s="1760"/>
      <c r="C24" s="1696"/>
    </row>
    <row r="25" spans="1:3" ht="15">
      <c r="A25" s="1694"/>
      <c r="B25" s="1695"/>
      <c r="C25" s="1696"/>
    </row>
    <row r="26" spans="1:3" ht="15">
      <c r="A26" s="1694"/>
      <c r="B26" s="1695"/>
      <c r="C26" s="1696"/>
    </row>
    <row r="27" spans="1:3" ht="15">
      <c r="A27" s="1694"/>
      <c r="B27" s="1695"/>
      <c r="C27" s="1696"/>
    </row>
    <row r="28" spans="1:3" ht="15">
      <c r="A28" s="1694"/>
      <c r="B28" s="1695"/>
      <c r="C28" s="1696"/>
    </row>
    <row r="29" spans="1:3" ht="15">
      <c r="A29" s="1694"/>
      <c r="B29" s="1695"/>
      <c r="C29" s="1696"/>
    </row>
    <row r="30" spans="1:3" ht="15">
      <c r="A30" s="1694"/>
      <c r="B30" s="1695"/>
      <c r="C30" s="1696"/>
    </row>
    <row r="31" spans="1:3" ht="15">
      <c r="A31" s="1694"/>
      <c r="B31" s="1695"/>
      <c r="C31" s="1696"/>
    </row>
    <row r="32" spans="1:3" ht="15">
      <c r="A32" s="1694"/>
      <c r="B32" s="1695"/>
      <c r="C32" s="1696"/>
    </row>
    <row r="33" spans="1:3" ht="15">
      <c r="A33" s="1694"/>
      <c r="B33" s="1695"/>
      <c r="C33" s="1696"/>
    </row>
    <row r="34" spans="1:3" ht="15">
      <c r="A34" s="914"/>
      <c r="B34" s="915"/>
      <c r="C34" s="916"/>
    </row>
    <row r="35" spans="1:3" ht="15">
      <c r="A35" s="914"/>
      <c r="B35" s="915"/>
      <c r="C35" s="916"/>
    </row>
    <row r="36" spans="1:3" ht="15">
      <c r="A36" s="914"/>
      <c r="C36" s="916"/>
    </row>
    <row r="37" spans="1:3" ht="15">
      <c r="A37" s="914"/>
      <c r="C37" s="916"/>
    </row>
    <row r="38" spans="1:3" ht="15">
      <c r="A38" s="914"/>
      <c r="C38" s="916"/>
    </row>
    <row r="39" spans="1:3" ht="15">
      <c r="A39" s="914"/>
      <c r="C39" s="916"/>
    </row>
    <row r="40" spans="1:3" ht="15">
      <c r="A40" s="914"/>
      <c r="C40" s="916"/>
    </row>
    <row r="41" spans="1:3" ht="15">
      <c r="A41" s="914"/>
      <c r="C41" s="916"/>
    </row>
    <row r="42" spans="1:3" ht="15">
      <c r="A42" s="914"/>
      <c r="C42" s="916"/>
    </row>
    <row r="43" spans="1:3" ht="15">
      <c r="A43" s="2484">
        <f>+'4060'!A28:I28+1</f>
        <v>76</v>
      </c>
      <c r="B43" s="2197"/>
      <c r="C43" s="2198"/>
    </row>
  </sheetData>
  <sheetProtection algorithmName="SHA-512" hashValue="2ID/oOxc/d/UdLJwyJYDUl3+OLjC5t09BbXyKJmBCyM8mLZCSYalGObYP/lvSGkB59hQccrbZsaQqAjFOZUVQQ==" saltValue="ECpksNhDXT8vVs3n/ERyfA==" spinCount="100000" sheet="1" objects="1" scenarios="1"/>
  <mergeCells count="11">
    <mergeCell ref="A43:C43"/>
    <mergeCell ref="A2:C2"/>
    <mergeCell ref="A3:C3"/>
    <mergeCell ref="A4:C4"/>
    <mergeCell ref="A5:C5"/>
    <mergeCell ref="A6:C6"/>
    <mergeCell ref="A7:C7"/>
    <mergeCell ref="A24:C33"/>
    <mergeCell ref="A8:B9"/>
    <mergeCell ref="A10:B10"/>
    <mergeCell ref="C8:C9"/>
  </mergeCells>
  <printOptions horizontalCentered="1"/>
  <pageMargins left="0.393700787401575" right="0.393700787401575" top="1.11555118110236" bottom="0.590551181102362" header="0.31496062992126" footer="0.31496062992126"/>
  <pageSetup orientation="portrait" scale="76" r:id="rId2"/>
  <ignoredErrors>
    <ignoredError sqref="B11:B19 C10" numberStoredAsText="1"/>
  </ignoredErrors>
  <drawing r:id="rId1"/>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Feuil59">
    <tabColor rgb="FFFFC000"/>
  </sheetPr>
  <dimension ref="A1:J41"/>
  <sheetViews>
    <sheetView zoomScale="90" zoomScaleNormal="90" workbookViewId="0" topLeftCell="A2">
      <selection pane="topLeft" activeCell="G34" sqref="G34"/>
    </sheetView>
  </sheetViews>
  <sheetFormatPr defaultColWidth="0" defaultRowHeight="15" outlineLevelCol="1"/>
  <cols>
    <col min="1" max="1" width="6" style="915" customWidth="1"/>
    <col min="2" max="4" width="17.4285714285714" style="915" customWidth="1"/>
    <col min="5" max="5" width="25" style="915" customWidth="1"/>
    <col min="6" max="6" width="10.4285714285714" style="915" customWidth="1"/>
    <col min="7" max="7" width="19.2857142857143" style="915" customWidth="1"/>
    <col min="8" max="8" width="1.42857142857143" style="915" customWidth="1"/>
    <col min="9" max="9" width="73" style="915" hidden="1" customWidth="1" outlineLevel="1"/>
    <col min="10" max="10" width="85.2857142857143" style="915" hidden="1" customWidth="1" outlineLevel="1"/>
    <col min="11" max="11" width="0" style="915" hidden="1" customWidth="1" collapsed="1"/>
    <col min="12" max="16384" width="11.4285714285714" style="915" hidden="1"/>
  </cols>
  <sheetData>
    <row r="1" spans="1:7" ht="24" customHeight="1">
      <c r="A1" s="1795" t="str">
        <f>Identification!A14</f>
        <v>SOCIÉTÉ À CHARTE QUÉBÉCOISE</v>
      </c>
      <c r="B1" s="1796"/>
      <c r="C1" s="1796"/>
      <c r="D1" s="1796"/>
      <c r="E1" s="1796"/>
      <c r="F1" s="937"/>
      <c r="G1" s="218" t="str">
        <f>Identification!A15</f>
        <v>ÉTAT ANNUEL</v>
      </c>
    </row>
    <row r="2" spans="1:7" ht="15">
      <c r="A2" s="2146" t="str">
        <f>IF(Langue=0,"ANNEXE "&amp;'T des M - T of C'!A74,"SCHEDULE "&amp;'T des M - T of C'!A74)</f>
        <v>ANNEXE 4080</v>
      </c>
      <c r="B2" s="2147"/>
      <c r="C2" s="2147"/>
      <c r="D2" s="2147"/>
      <c r="E2" s="2147"/>
      <c r="F2" s="2147"/>
      <c r="G2" s="2148"/>
    </row>
    <row r="3" spans="1:7" ht="22.5" customHeight="1">
      <c r="A3" s="1901">
        <f>'300'!$A$3</f>
        <v>0</v>
      </c>
      <c r="B3" s="1902"/>
      <c r="C3" s="1902"/>
      <c r="D3" s="1902"/>
      <c r="E3" s="1902"/>
      <c r="F3" s="1902"/>
      <c r="G3" s="1903"/>
    </row>
    <row r="4" spans="1:7" ht="22.5" customHeight="1">
      <c r="A4" s="1764" t="str">
        <f>UPPER('T des M - T of C'!B74)</f>
        <v>ÉTAT DU REVENU BRUT GAGNÉ, AUX FINS DE COTISATION</v>
      </c>
      <c r="B4" s="1765"/>
      <c r="C4" s="1765"/>
      <c r="D4" s="1765"/>
      <c r="E4" s="1765"/>
      <c r="F4" s="1765"/>
      <c r="G4" s="1766"/>
    </row>
    <row r="5" spans="1:7" ht="22.5" customHeight="1">
      <c r="A5" s="2188" t="str">
        <f>IF(Langue=0,"au "&amp;Identification!J19,"As at "&amp;Identification!J19)</f>
        <v>au </v>
      </c>
      <c r="B5" s="2189"/>
      <c r="C5" s="2189"/>
      <c r="D5" s="2189"/>
      <c r="E5" s="2189"/>
      <c r="F5" s="2189"/>
      <c r="G5" s="2190"/>
    </row>
    <row r="6" spans="1:10" ht="15">
      <c r="A6" s="2956" t="str">
        <f>IF(Langue=0,I6,J6)</f>
        <v>(000$)</v>
      </c>
      <c r="B6" s="2957"/>
      <c r="C6" s="2957"/>
      <c r="D6" s="2957"/>
      <c r="E6" s="2957"/>
      <c r="F6" s="2957"/>
      <c r="G6" s="2958"/>
      <c r="I6" s="915" t="s">
        <v>325</v>
      </c>
      <c r="J6" s="143" t="s">
        <v>970</v>
      </c>
    </row>
    <row r="7" spans="1:10" ht="11.25" customHeight="1">
      <c r="A7" s="2990"/>
      <c r="B7" s="2991"/>
      <c r="C7" s="2991"/>
      <c r="D7" s="2991"/>
      <c r="E7" s="2991"/>
      <c r="F7" s="2991"/>
      <c r="G7" s="2992"/>
      <c r="J7" s="143"/>
    </row>
    <row r="8" spans="1:10" ht="11.25" customHeight="1">
      <c r="A8" s="2981"/>
      <c r="B8" s="2982"/>
      <c r="C8" s="2982"/>
      <c r="D8" s="2982"/>
      <c r="E8" s="2982"/>
      <c r="F8" s="2982"/>
      <c r="G8" s="2983"/>
      <c r="J8" s="143"/>
    </row>
    <row r="9" spans="1:10" ht="72.75" customHeight="1">
      <c r="A9" s="2984" t="str">
        <f t="shared" si="0" ref="A9:A18">IF(Langue=0,I9,J9)</f>
        <v>L’article 274 de la LSFSE et l’article 56.1 de la LIDPD  
Le présent état doit être complété avec les données financières consolidées de la société, à l'exception des données financières des filiales détenant un permis en vertu de la Loi sur les sociétés de fiducie et les sociétés d'épargne.</v>
      </c>
      <c r="B9" s="2985"/>
      <c r="C9" s="2985"/>
      <c r="D9" s="2985"/>
      <c r="E9" s="2985"/>
      <c r="F9" s="2985"/>
      <c r="G9" s="2986"/>
      <c r="I9" s="856" t="s">
        <v>2680</v>
      </c>
      <c r="J9" s="857" t="s">
        <v>2681</v>
      </c>
    </row>
    <row r="10" spans="1:10" s="925" customFormat="1" ht="22.5" customHeight="1">
      <c r="A10" s="2959" t="str">
        <f t="shared" si="0"/>
        <v>(a) Activité d'intermédiaire financier</v>
      </c>
      <c r="B10" s="1934"/>
      <c r="C10" s="1934"/>
      <c r="D10" s="1934"/>
      <c r="E10" s="1934"/>
      <c r="F10" s="2960"/>
      <c r="G10" s="615" t="s">
        <v>377</v>
      </c>
      <c r="I10" s="915" t="s">
        <v>1568</v>
      </c>
      <c r="J10" s="143" t="s">
        <v>2342</v>
      </c>
    </row>
    <row r="11" spans="1:10" ht="15" customHeight="1">
      <c r="A11" s="2974" t="str">
        <f t="shared" si="0"/>
        <v>Revenus nets d'intérêts</v>
      </c>
      <c r="B11" s="2974"/>
      <c r="C11" s="2974"/>
      <c r="D11" s="2974"/>
      <c r="E11" s="2974"/>
      <c r="F11" s="445" t="s">
        <v>385</v>
      </c>
      <c r="G11" s="1220"/>
      <c r="I11" s="915" t="s">
        <v>845</v>
      </c>
      <c r="J11" s="143" t="s">
        <v>1329</v>
      </c>
    </row>
    <row r="12" spans="1:10" ht="15" customHeight="1">
      <c r="A12" s="2974" t="str">
        <f t="shared" si="0"/>
        <v>Revenus tirés des activités de négociation</v>
      </c>
      <c r="B12" s="2974"/>
      <c r="C12" s="2974"/>
      <c r="D12" s="2974"/>
      <c r="E12" s="2974"/>
      <c r="F12" s="445" t="s">
        <v>194</v>
      </c>
      <c r="G12" s="1220"/>
      <c r="I12" s="915" t="s">
        <v>34</v>
      </c>
      <c r="J12" s="143" t="s">
        <v>1330</v>
      </c>
    </row>
    <row r="13" spans="1:10" ht="15" customHeight="1">
      <c r="A13" s="2974" t="str">
        <f t="shared" si="0"/>
        <v>Revenus nets (pertes) sur immeubles</v>
      </c>
      <c r="B13" s="2974"/>
      <c r="C13" s="2974"/>
      <c r="D13" s="2974"/>
      <c r="E13" s="2974"/>
      <c r="F13" s="445" t="s">
        <v>195</v>
      </c>
      <c r="G13" s="1220"/>
      <c r="I13" s="915" t="s">
        <v>844</v>
      </c>
      <c r="J13" s="143" t="s">
        <v>1331</v>
      </c>
    </row>
    <row r="14" spans="1:10" ht="15" customHeight="1">
      <c r="A14" s="2974" t="str">
        <f t="shared" si="0"/>
        <v>Autres revenus autres que d'intérêts</v>
      </c>
      <c r="B14" s="2974"/>
      <c r="C14" s="2974"/>
      <c r="D14" s="2974"/>
      <c r="E14" s="2974"/>
      <c r="F14" s="445" t="s">
        <v>200</v>
      </c>
      <c r="G14" s="1220"/>
      <c r="I14" s="915" t="s">
        <v>323</v>
      </c>
      <c r="J14" s="143" t="s">
        <v>1332</v>
      </c>
    </row>
    <row r="15" spans="1:10" ht="15" customHeight="1">
      <c r="A15" s="2974" t="str">
        <f t="shared" si="0"/>
        <v>Revenus nets (pertes) sur valeurs mobilières</v>
      </c>
      <c r="B15" s="2974"/>
      <c r="C15" s="2974"/>
      <c r="D15" s="2974"/>
      <c r="E15" s="2974"/>
      <c r="F15" s="445" t="s">
        <v>347</v>
      </c>
      <c r="G15" s="1220"/>
      <c r="I15" s="915" t="s">
        <v>843</v>
      </c>
      <c r="J15" s="143" t="s">
        <v>2386</v>
      </c>
    </row>
    <row r="16" spans="1:10" ht="15" customHeight="1">
      <c r="A16" s="2974" t="str">
        <f t="shared" si="0"/>
        <v>Bénéfices (pertes) des filiales</v>
      </c>
      <c r="B16" s="2974"/>
      <c r="C16" s="2974"/>
      <c r="D16" s="2974"/>
      <c r="E16" s="2974"/>
      <c r="F16" s="445" t="s">
        <v>181</v>
      </c>
      <c r="G16" s="1220"/>
      <c r="I16" s="915" t="s">
        <v>846</v>
      </c>
      <c r="J16" s="143" t="s">
        <v>1333</v>
      </c>
    </row>
    <row r="17" spans="1:10" ht="15">
      <c r="A17" s="2974" t="str">
        <f t="shared" si="0"/>
        <v>Résultat net de l'exercice des sociétés affiliées et des coentreprises</v>
      </c>
      <c r="B17" s="2974"/>
      <c r="C17" s="2974"/>
      <c r="D17" s="2974"/>
      <c r="E17" s="2974"/>
      <c r="F17" s="445" t="s">
        <v>188</v>
      </c>
      <c r="G17" s="1220"/>
      <c r="I17" s="915" t="s">
        <v>824</v>
      </c>
      <c r="J17" s="143" t="s">
        <v>2343</v>
      </c>
    </row>
    <row r="18" spans="1:10" s="953" customFormat="1" ht="22.5" customHeight="1">
      <c r="A18" s="2219" t="str">
        <f t="shared" si="0"/>
        <v>Revenu total provenant de l'activité d'intermédiaire financier</v>
      </c>
      <c r="B18" s="2219"/>
      <c r="C18" s="2219"/>
      <c r="D18" s="2219"/>
      <c r="E18" s="2219"/>
      <c r="F18" s="447" t="s">
        <v>386</v>
      </c>
      <c r="G18" s="1377">
        <f>SUM(G11:G17)</f>
        <v>0</v>
      </c>
      <c r="I18" s="915" t="s">
        <v>142</v>
      </c>
      <c r="J18" s="143" t="s">
        <v>2344</v>
      </c>
    </row>
    <row r="19" spans="1:10" s="953" customFormat="1" ht="15">
      <c r="A19" s="2961"/>
      <c r="B19" s="2962"/>
      <c r="C19" s="2962"/>
      <c r="D19" s="2962"/>
      <c r="E19" s="2962"/>
      <c r="F19" s="2962"/>
      <c r="G19" s="2963"/>
      <c r="I19" s="915"/>
      <c r="J19" s="143"/>
    </row>
    <row r="20" spans="1:10" ht="15">
      <c r="A20" s="1933" t="str">
        <f>IF(Langue=0,I20,J20)</f>
        <v>Revenu au Québec de l'activité d'intermédiaire financier</v>
      </c>
      <c r="B20" s="2490"/>
      <c r="C20" s="2490"/>
      <c r="D20" s="2490"/>
      <c r="E20" s="2490"/>
      <c r="F20" s="2490"/>
      <c r="G20" s="2977"/>
      <c r="I20" s="915" t="s">
        <v>716</v>
      </c>
      <c r="J20" s="143" t="s">
        <v>1334</v>
      </c>
    </row>
    <row r="21" spans="1:10" ht="15">
      <c r="A21" s="2325" t="str">
        <f>IF(Langue=0,I21,J21)</f>
        <v>DÉPÔTS ET CERTIFICATS</v>
      </c>
      <c r="B21" s="2325"/>
      <c r="C21" s="2325"/>
      <c r="D21" s="2166" t="str">
        <f>IF(Langue=0,I22,J22)</f>
        <v>Total</v>
      </c>
      <c r="E21" s="2166" t="str">
        <f>IF(Langue=0,I23,J23)</f>
        <v>Québec</v>
      </c>
      <c r="F21" s="468"/>
      <c r="G21" s="340"/>
      <c r="I21" s="936" t="s">
        <v>507</v>
      </c>
      <c r="J21" s="160" t="s">
        <v>1335</v>
      </c>
    </row>
    <row r="22" spans="1:10" ht="15">
      <c r="A22" s="2325"/>
      <c r="B22" s="2325"/>
      <c r="C22" s="2325"/>
      <c r="D22" s="2166"/>
      <c r="E22" s="2166"/>
      <c r="F22" s="469"/>
      <c r="G22" s="470"/>
      <c r="I22" s="914" t="s">
        <v>53</v>
      </c>
      <c r="J22" s="384" t="s">
        <v>53</v>
      </c>
    </row>
    <row r="23" spans="1:10" ht="15">
      <c r="A23" s="2978"/>
      <c r="B23" s="2978"/>
      <c r="C23" s="2978"/>
      <c r="D23" s="616" t="s">
        <v>376</v>
      </c>
      <c r="E23" s="616" t="s">
        <v>378</v>
      </c>
      <c r="F23" s="469"/>
      <c r="G23" s="470"/>
      <c r="I23" s="1005" t="s">
        <v>58</v>
      </c>
      <c r="J23" s="625" t="s">
        <v>58</v>
      </c>
    </row>
    <row r="24" spans="1:10" ht="15">
      <c r="A24" s="341">
        <v>110</v>
      </c>
      <c r="B24" s="2974" t="str">
        <f>IF(Langue=0,I24,J24)</f>
        <v>Solde année précédente</v>
      </c>
      <c r="C24" s="2975"/>
      <c r="D24" s="1132"/>
      <c r="E24" s="1129"/>
      <c r="F24" s="374"/>
      <c r="G24" s="470"/>
      <c r="I24" s="915" t="s">
        <v>143</v>
      </c>
      <c r="J24" s="143" t="s">
        <v>1336</v>
      </c>
    </row>
    <row r="25" spans="1:10" ht="15">
      <c r="A25" s="341">
        <v>120</v>
      </c>
      <c r="B25" s="2974" t="str">
        <f>IF(Langue=0,I25,J25)</f>
        <v>Solde année courante</v>
      </c>
      <c r="C25" s="2975"/>
      <c r="D25" s="1132"/>
      <c r="E25" s="1129"/>
      <c r="F25" s="374"/>
      <c r="G25" s="470"/>
      <c r="I25" s="915" t="s">
        <v>144</v>
      </c>
      <c r="J25" s="143" t="s">
        <v>1337</v>
      </c>
    </row>
    <row r="26" spans="1:10" ht="22.5" customHeight="1">
      <c r="A26" s="341">
        <v>130</v>
      </c>
      <c r="B26" s="2976" t="s">
        <v>80</v>
      </c>
      <c r="C26" s="2485"/>
      <c r="D26" s="1378">
        <f>SUM(D24:D25)</f>
        <v>0</v>
      </c>
      <c r="E26" s="1167">
        <f>SUM(E24:E25)</f>
        <v>0</v>
      </c>
      <c r="F26" s="374"/>
      <c r="G26" s="470"/>
      <c r="J26" s="143"/>
    </row>
    <row r="27" spans="1:10" ht="22.5" customHeight="1">
      <c r="A27" s="341">
        <v>140</v>
      </c>
      <c r="B27" s="2976" t="str">
        <f>IF(Langue=0,I27,J27)</f>
        <v>SOLDE MOYEN</v>
      </c>
      <c r="C27" s="2485"/>
      <c r="D27" s="1379">
        <f>D26/2</f>
        <v>0</v>
      </c>
      <c r="E27" s="1170">
        <f>E26/2</f>
        <v>0</v>
      </c>
      <c r="F27" s="374"/>
      <c r="G27" s="470"/>
      <c r="I27" s="915" t="s">
        <v>506</v>
      </c>
      <c r="J27" s="143" t="s">
        <v>1338</v>
      </c>
    </row>
    <row r="28" spans="1:10" ht="15">
      <c r="A28" s="2964"/>
      <c r="B28" s="2965"/>
      <c r="C28" s="2965"/>
      <c r="D28" s="2966"/>
      <c r="E28" s="2967"/>
      <c r="F28" s="469"/>
      <c r="G28" s="470"/>
      <c r="J28" s="143"/>
    </row>
    <row r="29" spans="1:10" ht="15">
      <c r="A29" s="471" t="str">
        <f>IF(Langue=0,I29,J29)</f>
        <v>Revenu total provenant de l'activité d'intermédiaire financier</v>
      </c>
      <c r="B29" s="342"/>
      <c r="C29" s="343"/>
      <c r="D29" s="343"/>
      <c r="E29" s="344"/>
      <c r="F29" s="472">
        <v>150</v>
      </c>
      <c r="G29" s="1380">
        <f>+G18</f>
        <v>0</v>
      </c>
      <c r="I29" s="915" t="s">
        <v>142</v>
      </c>
      <c r="J29" s="143" t="s">
        <v>2345</v>
      </c>
    </row>
    <row r="30" spans="1:10" ht="15">
      <c r="A30" s="471" t="str">
        <f>IF(Langue=0,I30,J30)</f>
        <v>Solde moyen des dépôts et certificats - Québec</v>
      </c>
      <c r="B30" s="342"/>
      <c r="C30" s="343"/>
      <c r="D30" s="343"/>
      <c r="E30" s="344"/>
      <c r="F30" s="472">
        <v>160</v>
      </c>
      <c r="G30" s="1380">
        <f>+E27</f>
        <v>0</v>
      </c>
      <c r="I30" s="915" t="s">
        <v>888</v>
      </c>
      <c r="J30" s="143" t="s">
        <v>2346</v>
      </c>
    </row>
    <row r="31" spans="1:10" ht="15">
      <c r="A31" s="471" t="str">
        <f>IF(Langue=0,I31,J31)</f>
        <v>Solde moyen des dépôts et certificats - Total</v>
      </c>
      <c r="B31" s="342"/>
      <c r="C31" s="343"/>
      <c r="D31" s="343"/>
      <c r="E31" s="344"/>
      <c r="F31" s="472">
        <v>170</v>
      </c>
      <c r="G31" s="1381">
        <f>+D27</f>
        <v>0</v>
      </c>
      <c r="I31" s="915" t="s">
        <v>889</v>
      </c>
      <c r="J31" s="143" t="s">
        <v>2347</v>
      </c>
    </row>
    <row r="32" spans="1:10" ht="15">
      <c r="A32" s="2961"/>
      <c r="B32" s="2962"/>
      <c r="C32" s="2962"/>
      <c r="D32" s="2962"/>
      <c r="E32" s="2962"/>
      <c r="F32" s="2962"/>
      <c r="G32" s="2980"/>
      <c r="J32" s="143"/>
    </row>
    <row r="33" spans="1:10" ht="15">
      <c r="A33" s="2968" t="str">
        <f>IF(Langue=0,I33,J33)</f>
        <v>Revenu au Québec de l'activité d'intermédiaire financier (L 150 x L 160 / L 170)</v>
      </c>
      <c r="B33" s="2969"/>
      <c r="C33" s="2969"/>
      <c r="D33" s="2969"/>
      <c r="E33" s="2970"/>
      <c r="F33" s="1002">
        <v>180</v>
      </c>
      <c r="G33" s="1382">
        <f>IF((G31=0),0,+G29*G30/G31)</f>
        <v>0</v>
      </c>
      <c r="I33" s="915" t="s">
        <v>890</v>
      </c>
      <c r="J33" s="143" t="s">
        <v>2348</v>
      </c>
    </row>
    <row r="34" spans="1:10" ht="15">
      <c r="A34" s="2971" t="str">
        <f>IF(Langue=0,I34,J34)</f>
        <v>Honoraires et commissions gagnés au Québec</v>
      </c>
      <c r="B34" s="2972"/>
      <c r="C34" s="2972"/>
      <c r="D34" s="2972"/>
      <c r="E34" s="2973"/>
      <c r="F34" s="1002">
        <v>190</v>
      </c>
      <c r="G34" s="1220"/>
      <c r="I34" s="915" t="s">
        <v>508</v>
      </c>
      <c r="J34" s="143" t="s">
        <v>1339</v>
      </c>
    </row>
    <row r="35" spans="1:10" ht="22.5" customHeight="1">
      <c r="A35" s="2097" t="str">
        <f>IF(Langue=0,I35,J35)</f>
        <v>Total du revenu brut gagné au Québec aux fins de cotisation</v>
      </c>
      <c r="B35" s="2098"/>
      <c r="C35" s="2098"/>
      <c r="D35" s="2098"/>
      <c r="E35" s="2979"/>
      <c r="F35" s="1002">
        <v>199</v>
      </c>
      <c r="G35" s="1091">
        <f>+G33+G34</f>
        <v>0</v>
      </c>
      <c r="I35" s="915" t="s">
        <v>946</v>
      </c>
      <c r="J35" s="143" t="s">
        <v>1340</v>
      </c>
    </row>
    <row r="36" spans="1:10" ht="15">
      <c r="A36" s="2987" t="str">
        <f>IF(Langue=0,I36,J36)</f>
        <v>(a) Excluant la dépense de provision pour pertes sur prêts.</v>
      </c>
      <c r="B36" s="2988"/>
      <c r="C36" s="2988"/>
      <c r="D36" s="2988"/>
      <c r="E36" s="2988"/>
      <c r="F36" s="2988"/>
      <c r="G36" s="2989"/>
      <c r="I36" s="915" t="s">
        <v>1353</v>
      </c>
      <c r="J36" s="143" t="s">
        <v>1352</v>
      </c>
    </row>
    <row r="37" spans="1:10" ht="15">
      <c r="A37" s="1913"/>
      <c r="B37" s="1914"/>
      <c r="C37" s="1914"/>
      <c r="D37" s="1914"/>
      <c r="E37" s="1914"/>
      <c r="F37" s="1914"/>
      <c r="G37" s="1915"/>
      <c r="J37" s="143"/>
    </row>
    <row r="38" spans="1:7" ht="15">
      <c r="A38" s="1913"/>
      <c r="B38" s="1914"/>
      <c r="C38" s="1914"/>
      <c r="D38" s="1914"/>
      <c r="E38" s="1914"/>
      <c r="F38" s="1914"/>
      <c r="G38" s="1915"/>
    </row>
    <row r="39" spans="1:7" ht="15">
      <c r="A39" s="1913"/>
      <c r="B39" s="1914"/>
      <c r="C39" s="1914"/>
      <c r="D39" s="1914"/>
      <c r="E39" s="1914"/>
      <c r="F39" s="1914"/>
      <c r="G39" s="1915"/>
    </row>
    <row r="40" spans="1:7" ht="15">
      <c r="A40" s="1913"/>
      <c r="B40" s="1914"/>
      <c r="C40" s="1914"/>
      <c r="D40" s="1914"/>
      <c r="E40" s="1914"/>
      <c r="F40" s="1914"/>
      <c r="G40" s="1915"/>
    </row>
    <row r="41" spans="1:7" ht="15">
      <c r="A41" s="1839">
        <f>+'4070'!A43:C43+1</f>
        <v>77</v>
      </c>
      <c r="B41" s="1840"/>
      <c r="C41" s="1840"/>
      <c r="D41" s="1840"/>
      <c r="E41" s="1840"/>
      <c r="F41" s="1840"/>
      <c r="G41" s="1841"/>
    </row>
  </sheetData>
  <sheetProtection algorithmName="SHA-512" hashValue="2G9K8xSB9PbyoYcMaWljfS2gNAHntHizzlL+C0V0pgmaRuNcrcM/3yu1sFz8aV76uXrztVrGNYp/tWm+oozrpA==" saltValue="J2Sd8dY5EJU5zHWV17/i+Q==" spinCount="100000" sheet="1" objects="1" scenarios="1"/>
  <mergeCells count="36">
    <mergeCell ref="A1:E1"/>
    <mergeCell ref="A7:G7"/>
    <mergeCell ref="A5:G5"/>
    <mergeCell ref="A3:G3"/>
    <mergeCell ref="A2:G2"/>
    <mergeCell ref="A35:E35"/>
    <mergeCell ref="A32:G32"/>
    <mergeCell ref="A41:G41"/>
    <mergeCell ref="A4:G4"/>
    <mergeCell ref="A8:G8"/>
    <mergeCell ref="A9:G9"/>
    <mergeCell ref="A6:G6"/>
    <mergeCell ref="A37:G40"/>
    <mergeCell ref="A36:G36"/>
    <mergeCell ref="A11:E11"/>
    <mergeCell ref="A12:E12"/>
    <mergeCell ref="A13:E13"/>
    <mergeCell ref="A14:E14"/>
    <mergeCell ref="A15:E15"/>
    <mergeCell ref="A16:E16"/>
    <mergeCell ref="A17:E17"/>
    <mergeCell ref="A10:F10"/>
    <mergeCell ref="A19:G19"/>
    <mergeCell ref="A28:E28"/>
    <mergeCell ref="A33:E33"/>
    <mergeCell ref="A34:E34"/>
    <mergeCell ref="A18:E18"/>
    <mergeCell ref="B24:C24"/>
    <mergeCell ref="B25:C25"/>
    <mergeCell ref="B26:C26"/>
    <mergeCell ref="B27:C27"/>
    <mergeCell ref="A20:G20"/>
    <mergeCell ref="A21:C22"/>
    <mergeCell ref="D21:D22"/>
    <mergeCell ref="E21:E22"/>
    <mergeCell ref="A23:C23"/>
  </mergeCells>
  <conditionalFormatting sqref="G35">
    <cfRule type="containsErrors" priority="1" dxfId="18">
      <formula>ISERROR(G35)</formula>
    </cfRule>
  </conditionalFormatting>
  <dataValidations count="1">
    <dataValidation type="whole" operator="lessThanOrEqual" allowBlank="1" showInputMessage="1" showErrorMessage="1" error="La portion des dépôts et certificats au Québec doit être inférieure ou égale au Total des dépôts et certificats (colonne 02)" sqref="E24:E25">
      <formula1>D24</formula1>
    </dataValidation>
  </dataValidations>
  <printOptions horizontalCentered="1"/>
  <pageMargins left="0.393700787401575" right="0.393700787401575" top="1.11555118110236" bottom="0.590551181102362" header="0.31496062992126" footer="0.31496062992126"/>
  <pageSetup orientation="portrait" scale="76" r:id="rId2"/>
  <ignoredErrors>
    <ignoredError sqref="F11:F17 F18" numberStoredAsText="1"/>
  </ignoredErrors>
  <drawing r:id="rId1"/>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Feuil60">
    <tabColor rgb="FFFFC000"/>
  </sheetPr>
  <dimension ref="A1:N50"/>
  <sheetViews>
    <sheetView zoomScale="90" zoomScaleNormal="90" workbookViewId="0" topLeftCell="A1">
      <selection pane="topLeft" activeCell="A23" sqref="A23:E23"/>
    </sheetView>
  </sheetViews>
  <sheetFormatPr defaultColWidth="0" defaultRowHeight="15" outlineLevelCol="1"/>
  <cols>
    <col min="1" max="1" width="66.7142857142857" style="965" customWidth="1"/>
    <col min="2" max="2" width="20.7142857142857" style="965" customWidth="1"/>
    <col min="3" max="3" width="11.7142857142857" style="345" customWidth="1"/>
    <col min="4" max="4" width="10.5714285714286" style="965" customWidth="1"/>
    <col min="5" max="5" width="19.2857142857143" style="266" customWidth="1"/>
    <col min="6" max="6" width="21" style="965" customWidth="1"/>
    <col min="7" max="7" width="75" style="965" hidden="1" customWidth="1" outlineLevel="1"/>
    <col min="8" max="8" width="39.7142857142857" style="915" hidden="1" customWidth="1" outlineLevel="1"/>
    <col min="9" max="9" width="11.4285714285714" style="915" hidden="1" customWidth="1" collapsed="1"/>
    <col min="10" max="11" width="11.4285714285714" style="915" hidden="1" customWidth="1"/>
    <col min="12" max="14" width="0" style="915" hidden="1" customWidth="1"/>
    <col min="15" max="16384" width="11.4285714285714" style="965" hidden="1"/>
  </cols>
  <sheetData>
    <row r="1" spans="1:5" ht="24" customHeight="1">
      <c r="A1" s="1795" t="str">
        <f>Identification!A14</f>
        <v>SOCIÉTÉ À CHARTE QUÉBÉCOISE</v>
      </c>
      <c r="B1" s="1796"/>
      <c r="C1" s="1796"/>
      <c r="D1" s="937"/>
      <c r="E1" s="218" t="str">
        <f>Identification!A15</f>
        <v>ÉTAT ANNUEL</v>
      </c>
    </row>
    <row r="2" spans="1:5" ht="15">
      <c r="A2" s="2146" t="str">
        <f>IF(Langue=0,"ANNEXE "&amp;'T des M - T of C'!A75,"SCHEDULE "&amp;'T des M - T of C'!A75)</f>
        <v>ANNEXE 4090</v>
      </c>
      <c r="B2" s="2147"/>
      <c r="C2" s="2147"/>
      <c r="D2" s="2147"/>
      <c r="E2" s="2148"/>
    </row>
    <row r="3" spans="1:5" ht="22.5" customHeight="1">
      <c r="A3" s="1901">
        <f>'300'!$A$3</f>
        <v>0</v>
      </c>
      <c r="B3" s="1902"/>
      <c r="C3" s="1902"/>
      <c r="D3" s="1902"/>
      <c r="E3" s="1903"/>
    </row>
    <row r="4" spans="1:6" ht="22.5" customHeight="1">
      <c r="A4" s="1764" t="str">
        <f>UPPER('T des M - T of C'!B75)</f>
        <v>RATIOS RÉGLEMENTAIRES</v>
      </c>
      <c r="B4" s="1765"/>
      <c r="C4" s="1765"/>
      <c r="D4" s="1765"/>
      <c r="E4" s="1766"/>
      <c r="F4" s="1010"/>
    </row>
    <row r="5" spans="1:6" ht="22.5" customHeight="1">
      <c r="A5" s="2188" t="str">
        <f>IF(Langue=0,"au "&amp;Identification!J19,"As at "&amp;Identification!J19)</f>
        <v>au </v>
      </c>
      <c r="B5" s="2189"/>
      <c r="C5" s="2189"/>
      <c r="D5" s="2189"/>
      <c r="E5" s="2190"/>
      <c r="F5" s="1046"/>
    </row>
    <row r="6" spans="1:8" ht="15">
      <c r="A6" s="2956" t="str">
        <f>IF(Langue=0,G6,H6)</f>
        <v>(000$)</v>
      </c>
      <c r="B6" s="2957"/>
      <c r="C6" s="2957"/>
      <c r="D6" s="2957"/>
      <c r="E6" s="2958"/>
      <c r="G6" s="102" t="s">
        <v>325</v>
      </c>
      <c r="H6" s="244" t="s">
        <v>970</v>
      </c>
    </row>
    <row r="7" spans="1:8" ht="11.25" customHeight="1">
      <c r="A7" s="3003"/>
      <c r="B7" s="3004"/>
      <c r="C7" s="3004"/>
      <c r="D7" s="3004"/>
      <c r="E7" s="3005"/>
      <c r="F7" s="1065"/>
      <c r="G7" s="915" t="s">
        <v>513</v>
      </c>
      <c r="H7" s="143" t="s">
        <v>1324</v>
      </c>
    </row>
    <row r="8" spans="1:11" ht="15" customHeight="1">
      <c r="A8" s="2954" t="str">
        <f>IF(Langue=0,G7,H7)</f>
        <v>TYPE DE RATIO</v>
      </c>
      <c r="B8" s="2841" t="str">
        <f>IF(Langue=0,G8,H8)</f>
        <v>Formule</v>
      </c>
      <c r="C8" s="3013" t="str">
        <f>IF(Langue=0,G9,H9)</f>
        <v>Référence</v>
      </c>
      <c r="D8" s="3014"/>
      <c r="E8" s="2841" t="str">
        <f>IF(Langue=0,G10,H10)</f>
        <v>Total</v>
      </c>
      <c r="F8" s="1065"/>
      <c r="G8" s="936" t="s">
        <v>514</v>
      </c>
      <c r="H8" s="159" t="s">
        <v>1322</v>
      </c>
      <c r="I8" s="965"/>
      <c r="K8" s="965"/>
    </row>
    <row r="9" spans="1:8" ht="37.5" customHeight="1">
      <c r="A9" s="2955"/>
      <c r="B9" s="2842"/>
      <c r="C9" s="3015"/>
      <c r="D9" s="3016"/>
      <c r="E9" s="2842"/>
      <c r="G9" s="914" t="s">
        <v>515</v>
      </c>
      <c r="H9" s="143" t="s">
        <v>1323</v>
      </c>
    </row>
    <row r="10" spans="1:8" ht="15" customHeight="1">
      <c r="A10" s="997"/>
      <c r="B10" s="1017"/>
      <c r="C10" s="2154"/>
      <c r="D10" s="2208"/>
      <c r="E10" s="88" t="s">
        <v>377</v>
      </c>
      <c r="G10" s="1005" t="s">
        <v>53</v>
      </c>
      <c r="H10" s="637" t="s">
        <v>53</v>
      </c>
    </row>
    <row r="11" spans="1:8" ht="22.5" customHeight="1">
      <c r="A11" s="3006" t="str">
        <f>IF(Langue=0,G11,H11)</f>
        <v>Ratios de fonds propres</v>
      </c>
      <c r="B11" s="3007"/>
      <c r="C11" s="3007"/>
      <c r="D11" s="3007"/>
      <c r="E11" s="3008"/>
      <c r="G11" s="950" t="s">
        <v>717</v>
      </c>
      <c r="H11" s="143" t="s">
        <v>2349</v>
      </c>
    </row>
    <row r="12" spans="1:8" ht="15">
      <c r="A12" s="89" t="str">
        <f>IF(Langue=0,G12,H12)</f>
        <v>Ratio de fonds propres de catégorie 1 sous forme d'actions ordinaires  (1A)</v>
      </c>
      <c r="B12" s="90" t="str">
        <f>IF(Langue=0,G38,H38)</f>
        <v>= Ligne 040 / Ligne 070 </v>
      </c>
      <c r="C12" s="86" t="s">
        <v>295</v>
      </c>
      <c r="D12" s="445" t="s">
        <v>385</v>
      </c>
      <c r="E12" s="1383">
        <f>IF((E20=0),0,+E16/E20*100)</f>
        <v>0</v>
      </c>
      <c r="G12" s="117" t="s">
        <v>947</v>
      </c>
      <c r="H12" s="143" t="s">
        <v>2350</v>
      </c>
    </row>
    <row r="13" spans="1:8" ht="15">
      <c r="A13" s="89" t="str">
        <f>IF(Langue=0,G13,H13)</f>
        <v>Ratio de fonds propres de catégorie 1  </v>
      </c>
      <c r="B13" s="90" t="str">
        <f>IF(Langue=0,G39,H39)</f>
        <v>= Ligne 050 / Ligne 080</v>
      </c>
      <c r="C13" s="86" t="s">
        <v>295</v>
      </c>
      <c r="D13" s="445" t="s">
        <v>194</v>
      </c>
      <c r="E13" s="1383">
        <f>IF((E21=0),0,+E17/E21*100)</f>
        <v>0</v>
      </c>
      <c r="G13" s="117" t="s">
        <v>511</v>
      </c>
      <c r="H13" s="143" t="s">
        <v>2351</v>
      </c>
    </row>
    <row r="14" spans="1:8" ht="15">
      <c r="A14" s="89" t="str">
        <f>IF(Langue=0,G14,H14)</f>
        <v>Ratio de fonds propres total  </v>
      </c>
      <c r="B14" s="90" t="str">
        <f>IF(Langue=0,G40,H40)</f>
        <v>= Ligne 060 / Ligne 090</v>
      </c>
      <c r="C14" s="86" t="s">
        <v>295</v>
      </c>
      <c r="D14" s="445" t="s">
        <v>195</v>
      </c>
      <c r="E14" s="1384">
        <f>IF((E22=0),0,+E18/E22*100)</f>
        <v>0</v>
      </c>
      <c r="G14" s="117" t="s">
        <v>948</v>
      </c>
      <c r="H14" s="143" t="s">
        <v>2352</v>
      </c>
    </row>
    <row r="15" spans="1:8" ht="15">
      <c r="A15" s="2482"/>
      <c r="B15" s="3017"/>
      <c r="C15" s="3017"/>
      <c r="D15" s="3017"/>
      <c r="E15" s="1696"/>
      <c r="H15" s="143"/>
    </row>
    <row r="16" spans="1:8" ht="15">
      <c r="A16" s="3002" t="str">
        <f>IF(Langue=0,G16,H16)</f>
        <v>Fonds propres nets de catégorie 1 sous forme d'actions ordinaires (1A)</v>
      </c>
      <c r="B16" s="3002"/>
      <c r="C16" s="684" t="str">
        <f>IF(Langue=0,$G$6,$H$6)</f>
        <v>(000$)</v>
      </c>
      <c r="D16" s="445" t="s">
        <v>200</v>
      </c>
      <c r="E16" s="1648"/>
      <c r="G16" s="117" t="s">
        <v>949</v>
      </c>
      <c r="H16" s="143" t="s">
        <v>2353</v>
      </c>
    </row>
    <row r="17" spans="1:8" ht="15">
      <c r="A17" s="3002" t="str">
        <f>IF(Langue=0,G17,H17)</f>
        <v>Fonds propres nets de catégorie 1</v>
      </c>
      <c r="B17" s="3002"/>
      <c r="C17" s="684" t="str">
        <f>IF(Langue=0,$G$6,$H$6)</f>
        <v>(000$)</v>
      </c>
      <c r="D17" s="445" t="s">
        <v>347</v>
      </c>
      <c r="E17" s="1648"/>
      <c r="F17" s="1003"/>
      <c r="G17" s="117" t="s">
        <v>234</v>
      </c>
      <c r="H17" s="143" t="s">
        <v>2354</v>
      </c>
    </row>
    <row r="18" spans="1:8" ht="22.5" customHeight="1">
      <c r="A18" s="3002" t="str">
        <f>IF(Langue=0,G18,H18)</f>
        <v>Total des fonds propres</v>
      </c>
      <c r="B18" s="3002"/>
      <c r="C18" s="684" t="str">
        <f>IF(Langue=0,$G$6,$H$6)</f>
        <v>(000$)</v>
      </c>
      <c r="D18" s="445" t="s">
        <v>181</v>
      </c>
      <c r="E18" s="1649"/>
      <c r="G18" s="157" t="s">
        <v>233</v>
      </c>
      <c r="H18" s="143" t="s">
        <v>2355</v>
      </c>
    </row>
    <row r="19" spans="1:8" ht="15">
      <c r="A19" s="2482"/>
      <c r="B19" s="3017"/>
      <c r="C19" s="3017"/>
      <c r="D19" s="3017"/>
      <c r="E19" s="1696"/>
      <c r="H19" s="143"/>
    </row>
    <row r="20" spans="1:8" ht="15">
      <c r="A20" s="3011" t="str">
        <f>IF(Langue=0,G20,H20)</f>
        <v>Actifs nets pondérés en fonction des risques pour les fonds propres de catégorie 1A</v>
      </c>
      <c r="B20" s="3012"/>
      <c r="C20" s="684" t="str">
        <f>IF(Langue=0,$G$6,$H$6)</f>
        <v>(000$)</v>
      </c>
      <c r="D20" s="445" t="s">
        <v>188</v>
      </c>
      <c r="E20" s="1648"/>
      <c r="G20" s="155" t="s">
        <v>2223</v>
      </c>
      <c r="H20" s="143" t="s">
        <v>2356</v>
      </c>
    </row>
    <row r="21" spans="1:8" ht="15">
      <c r="A21" s="3011" t="str">
        <f>IF(Langue=0,G21,H21)</f>
        <v>Actifs nets pondérés en fonction des risques pour les fonds propres de catégorie 1</v>
      </c>
      <c r="B21" s="3012"/>
      <c r="C21" s="684" t="str">
        <f>IF(Langue=0,$G$6,$H$6)</f>
        <v>(000$)</v>
      </c>
      <c r="D21" s="473" t="s">
        <v>191</v>
      </c>
      <c r="E21" s="1648"/>
      <c r="G21" s="155" t="s">
        <v>891</v>
      </c>
      <c r="H21" s="143" t="s">
        <v>2357</v>
      </c>
    </row>
    <row r="22" spans="1:8" ht="15">
      <c r="A22" s="3011" t="str">
        <f>IF(Langue=0,G22,H22)</f>
        <v>Actifs nets pondérés en fonction des risques pour les fonds propres totaux</v>
      </c>
      <c r="B22" s="3012"/>
      <c r="C22" s="684" t="str">
        <f>IF(Langue=0,$G$6,$H$6)</f>
        <v>(000$)</v>
      </c>
      <c r="D22" s="473" t="s">
        <v>396</v>
      </c>
      <c r="E22" s="1649"/>
      <c r="G22" s="155" t="s">
        <v>892</v>
      </c>
      <c r="H22" s="143" t="s">
        <v>2358</v>
      </c>
    </row>
    <row r="23" spans="1:8" ht="15">
      <c r="A23" s="2482"/>
      <c r="B23" s="3017"/>
      <c r="C23" s="3017"/>
      <c r="D23" s="3017"/>
      <c r="E23" s="1696"/>
      <c r="H23" s="143"/>
    </row>
    <row r="24" spans="1:8" ht="15">
      <c r="A24" s="3002" t="str">
        <f t="shared" si="0" ref="A24:A34">IF(Langue=0,G24,H24)</f>
        <v>Ratio cible de fonds propres de catégorie 1 sous forme d'actions ordinaires  </v>
      </c>
      <c r="B24" s="3002"/>
      <c r="C24" s="86" t="s">
        <v>295</v>
      </c>
      <c r="D24" s="474" t="s">
        <v>389</v>
      </c>
      <c r="E24" s="1385"/>
      <c r="G24" s="155" t="s">
        <v>509</v>
      </c>
      <c r="H24" s="143" t="s">
        <v>2359</v>
      </c>
    </row>
    <row r="25" spans="1:8" ht="15">
      <c r="A25" s="3002" t="str">
        <f t="shared" si="0"/>
        <v>Ratio cible de fonds propres de catégorie 1  </v>
      </c>
      <c r="B25" s="3002"/>
      <c r="C25" s="86" t="s">
        <v>295</v>
      </c>
      <c r="D25" s="474" t="s">
        <v>390</v>
      </c>
      <c r="E25" s="1385"/>
      <c r="G25" s="155" t="s">
        <v>510</v>
      </c>
      <c r="H25" s="143" t="s">
        <v>2360</v>
      </c>
    </row>
    <row r="26" spans="1:8" ht="15">
      <c r="A26" s="3002" t="str">
        <f t="shared" si="0"/>
        <v>Ratio cible de fonds propres total  </v>
      </c>
      <c r="B26" s="3002"/>
      <c r="C26" s="86" t="s">
        <v>295</v>
      </c>
      <c r="D26" s="475">
        <v>120</v>
      </c>
      <c r="E26" s="1386"/>
      <c r="G26" s="155" t="s">
        <v>950</v>
      </c>
      <c r="H26" s="685" t="s">
        <v>2361</v>
      </c>
    </row>
    <row r="27" spans="1:8" ht="22.5" customHeight="1">
      <c r="A27" s="2766" t="str">
        <f t="shared" si="0"/>
        <v>Ratio de levier</v>
      </c>
      <c r="B27" s="3009"/>
      <c r="C27" s="3009"/>
      <c r="D27" s="3009"/>
      <c r="E27" s="3010"/>
      <c r="G27" s="950" t="s">
        <v>329</v>
      </c>
      <c r="H27" s="143" t="s">
        <v>1321</v>
      </c>
    </row>
    <row r="28" spans="1:8" ht="15">
      <c r="A28" s="1066" t="str">
        <f t="shared" si="0"/>
        <v>Mesure de l'exposition</v>
      </c>
      <c r="B28" s="1067"/>
      <c r="C28" s="684" t="str">
        <f>IF(Langue=0,$G$6,$H$6)</f>
        <v>(000$)</v>
      </c>
      <c r="D28" s="476">
        <v>130</v>
      </c>
      <c r="E28" s="1394"/>
      <c r="G28" s="155" t="s">
        <v>328</v>
      </c>
      <c r="H28" s="143" t="s">
        <v>2362</v>
      </c>
    </row>
    <row r="29" spans="1:8" ht="15">
      <c r="A29" s="1064" t="str">
        <f t="shared" si="0"/>
        <v>Ratio de levier</v>
      </c>
      <c r="B29" s="90" t="str">
        <f>IF(Langue=0,G42,H42)</f>
        <v>= Ligne 050 / Ligne 130</v>
      </c>
      <c r="C29" s="86" t="s">
        <v>295</v>
      </c>
      <c r="D29" s="476">
        <v>140</v>
      </c>
      <c r="E29" s="912">
        <f>IF((E28=0),0,E17/E28*100)</f>
        <v>0</v>
      </c>
      <c r="G29" s="965" t="s">
        <v>329</v>
      </c>
      <c r="H29" s="143" t="s">
        <v>1321</v>
      </c>
    </row>
    <row r="30" spans="1:14" s="1608" customFormat="1" ht="15">
      <c r="A30" s="1646" t="str">
        <f t="shared" si="1" ref="A30">IF(Langue=0,G30,H30)</f>
        <v>Ratio de levier autorisé</v>
      </c>
      <c r="B30" s="1647"/>
      <c r="C30" s="684" t="str">
        <f>IF(Langue=0,$G$6,$H$6)</f>
        <v>(000$)</v>
      </c>
      <c r="D30" s="476">
        <v>142</v>
      </c>
      <c r="E30" s="1385"/>
      <c r="G30" s="1608" t="s">
        <v>2691</v>
      </c>
      <c r="H30" s="143" t="s">
        <v>2692</v>
      </c>
      <c r="I30" s="1595"/>
      <c r="J30" s="1595"/>
      <c r="K30" s="1595"/>
      <c r="L30" s="1595"/>
      <c r="M30" s="1595"/>
      <c r="N30" s="1595"/>
    </row>
    <row r="31" spans="1:8" ht="22.5" customHeight="1">
      <c r="A31" s="2766" t="str">
        <f>IF(Langue=0,G31,H31)</f>
        <v>Ratio de liquidité *</v>
      </c>
      <c r="B31" s="3009"/>
      <c r="C31" s="3009"/>
      <c r="D31" s="3009"/>
      <c r="E31" s="2767"/>
      <c r="G31" s="950" t="s">
        <v>2407</v>
      </c>
      <c r="H31" s="143" t="s">
        <v>2408</v>
      </c>
    </row>
    <row r="32" spans="1:8" ht="15">
      <c r="A32" s="3002" t="str">
        <f t="shared" si="2" ref="A32">IF(Langue=0,G32,H32)</f>
        <v>Total des encours d’actifs liquides de haute qualité</v>
      </c>
      <c r="B32" s="3002"/>
      <c r="C32" s="684" t="str">
        <f>IF(Langue=0,$G$6,$H$6)</f>
        <v>(000$)</v>
      </c>
      <c r="D32" s="476">
        <v>148</v>
      </c>
      <c r="E32" s="1394"/>
      <c r="G32" s="1071" t="s">
        <v>2399</v>
      </c>
      <c r="H32" s="143" t="s">
        <v>2395</v>
      </c>
    </row>
    <row r="33" spans="1:8" ht="15">
      <c r="A33" s="3002" t="str">
        <f t="shared" si="3" ref="A33">IF(Langue=0,G33,H33)</f>
        <v>Sorties de trésorerie nettes</v>
      </c>
      <c r="B33" s="3002"/>
      <c r="C33" s="684" t="str">
        <f>IF(Langue=0,$G$6,$H$6)</f>
        <v>(000$)</v>
      </c>
      <c r="D33" s="476">
        <v>149</v>
      </c>
      <c r="E33" s="1394"/>
      <c r="F33" s="696"/>
      <c r="G33" s="1072" t="s">
        <v>2400</v>
      </c>
      <c r="H33" s="143" t="s">
        <v>2396</v>
      </c>
    </row>
    <row r="34" spans="1:8" ht="15">
      <c r="A34" s="3002" t="str">
        <f t="shared" si="0"/>
        <v>LCR (Ratio de liquidité à court terme)</v>
      </c>
      <c r="B34" s="3002"/>
      <c r="C34" s="86" t="s">
        <v>295</v>
      </c>
      <c r="D34" s="476">
        <v>150</v>
      </c>
      <c r="E34" s="913">
        <f>IF((E32=0),0,E32/E33)</f>
        <v>0</v>
      </c>
      <c r="F34" s="696"/>
      <c r="G34" s="965" t="s">
        <v>332</v>
      </c>
      <c r="H34" s="143" t="s">
        <v>1320</v>
      </c>
    </row>
    <row r="35" spans="1:8" ht="29.25" customHeight="1">
      <c r="A35" s="3002" t="str">
        <f>IF(Langue=0,G35,H35)</f>
        <v>NCCF (Flux de trésorerie nets cumulatifs)</v>
      </c>
      <c r="B35" s="3002"/>
      <c r="C35" s="702" t="str">
        <f>IF(Langue=0,G36,H36)</f>
        <v>Nombre de semaines</v>
      </c>
      <c r="D35" s="476">
        <v>160</v>
      </c>
      <c r="E35" s="1395"/>
      <c r="F35" s="696"/>
      <c r="G35" s="155" t="s">
        <v>331</v>
      </c>
      <c r="H35" s="143" t="s">
        <v>1319</v>
      </c>
    </row>
    <row r="36" spans="1:8" ht="15" customHeight="1">
      <c r="A36" s="2993" t="str">
        <f>IF(Langue=0,G45,H45)</f>
        <v>* Note : Les ratios de liquidité à court terme (LCR) et de flux de trésorerie nets cumulatifs (NCCF) ne seront pas divulgués à l’Autorité des marchés financiers pour cette période. L’Autorité vous communiquera la date à laquelle la divulgation de liquidité sera exigée.</v>
      </c>
      <c r="B36" s="2994"/>
      <c r="C36" s="2994"/>
      <c r="D36" s="2994"/>
      <c r="E36" s="2995"/>
      <c r="G36" s="696" t="s">
        <v>2397</v>
      </c>
      <c r="H36" s="143" t="s">
        <v>2398</v>
      </c>
    </row>
    <row r="37" spans="1:8" ht="15">
      <c r="A37" s="2996"/>
      <c r="B37" s="2997"/>
      <c r="C37" s="2997"/>
      <c r="D37" s="2997"/>
      <c r="E37" s="2998"/>
      <c r="H37" s="143"/>
    </row>
    <row r="38" spans="1:8" ht="15">
      <c r="A38" s="2996"/>
      <c r="B38" s="2997"/>
      <c r="C38" s="2997"/>
      <c r="D38" s="2997"/>
      <c r="E38" s="2998"/>
      <c r="G38" s="118" t="s">
        <v>512</v>
      </c>
      <c r="H38" s="143" t="s">
        <v>1325</v>
      </c>
    </row>
    <row r="39" spans="1:8" ht="15">
      <c r="A39" s="2996"/>
      <c r="B39" s="2997"/>
      <c r="C39" s="2997"/>
      <c r="D39" s="2997"/>
      <c r="E39" s="2998"/>
      <c r="G39" s="118" t="s">
        <v>957</v>
      </c>
      <c r="H39" s="143" t="s">
        <v>1326</v>
      </c>
    </row>
    <row r="40" spans="1:8" ht="15">
      <c r="A40" s="2996"/>
      <c r="B40" s="2997"/>
      <c r="C40" s="2997"/>
      <c r="D40" s="2997"/>
      <c r="E40" s="2998"/>
      <c r="G40" s="118" t="s">
        <v>958</v>
      </c>
      <c r="H40" s="143" t="s">
        <v>1327</v>
      </c>
    </row>
    <row r="41" spans="1:8" ht="15">
      <c r="A41" s="2999">
        <f>+'4080'!A41:G41+1</f>
        <v>78</v>
      </c>
      <c r="B41" s="3000"/>
      <c r="C41" s="3000"/>
      <c r="D41" s="3000"/>
      <c r="E41" s="3001"/>
      <c r="H41" s="143"/>
    </row>
    <row r="42" spans="1:8" ht="15">
      <c r="A42" s="2999"/>
      <c r="B42" s="3000"/>
      <c r="C42" s="3000"/>
      <c r="D42" s="3000"/>
      <c r="E42" s="3001"/>
      <c r="G42" s="118" t="s">
        <v>959</v>
      </c>
      <c r="H42" s="143" t="s">
        <v>1328</v>
      </c>
    </row>
    <row r="43" spans="1:5" ht="15">
      <c r="A43" s="2999"/>
      <c r="B43" s="3000"/>
      <c r="C43" s="3000"/>
      <c r="D43" s="3000"/>
      <c r="E43" s="3001"/>
    </row>
    <row r="44" spans="1:5" ht="15">
      <c r="A44" s="2999"/>
      <c r="B44" s="3000"/>
      <c r="C44" s="3000"/>
      <c r="D44" s="3000"/>
      <c r="E44" s="3001"/>
    </row>
    <row r="45" spans="1:8" ht="75">
      <c r="A45" s="2999"/>
      <c r="B45" s="3000"/>
      <c r="C45" s="3000"/>
      <c r="D45" s="3000"/>
      <c r="E45" s="3001"/>
      <c r="G45" s="703" t="s">
        <v>2678</v>
      </c>
      <c r="H45" s="933" t="s">
        <v>2679</v>
      </c>
    </row>
    <row r="46" spans="1:5" ht="15">
      <c r="A46" s="2999"/>
      <c r="B46" s="3000"/>
      <c r="C46" s="3000"/>
      <c r="D46" s="3000"/>
      <c r="E46" s="3001"/>
    </row>
    <row r="47" spans="1:5" ht="15">
      <c r="A47" s="2999"/>
      <c r="B47" s="3000"/>
      <c r="C47" s="3000"/>
      <c r="D47" s="3000"/>
      <c r="E47" s="3001"/>
    </row>
    <row r="48" spans="1:5" ht="15">
      <c r="A48" s="2999"/>
      <c r="B48" s="3000"/>
      <c r="C48" s="3000"/>
      <c r="D48" s="3000"/>
      <c r="E48" s="3001"/>
    </row>
    <row r="49" spans="1:5" ht="15">
      <c r="A49" s="2999"/>
      <c r="B49" s="3000"/>
      <c r="C49" s="3000"/>
      <c r="D49" s="3000"/>
      <c r="E49" s="3001"/>
    </row>
    <row r="50" spans="1:5" ht="15">
      <c r="A50" s="1839"/>
      <c r="B50" s="1840"/>
      <c r="C50" s="1840"/>
      <c r="D50" s="1840"/>
      <c r="E50" s="1841"/>
    </row>
  </sheetData>
  <sheetProtection algorithmName="SHA-512" hashValue="LNimilcYOovGyfhopu3pwtAm8bDzTIf7c/glAyYoxb17w4x68BQWNr8JVxJRsM2TtqsBArcR5oq4p2WsfMwP/Q==" saltValue="IYY8rASkZfOG0lmGcQEV/Q==" spinCount="100000" sheet="1" objects="1" scenarios="1"/>
  <mergeCells count="33">
    <mergeCell ref="A2:E2"/>
    <mergeCell ref="A3:E3"/>
    <mergeCell ref="A5:E5"/>
    <mergeCell ref="A6:E6"/>
    <mergeCell ref="A4:E4"/>
    <mergeCell ref="A34:B34"/>
    <mergeCell ref="A8:A9"/>
    <mergeCell ref="B8:B9"/>
    <mergeCell ref="C8:D9"/>
    <mergeCell ref="E8:E9"/>
    <mergeCell ref="A21:B21"/>
    <mergeCell ref="A22:B22"/>
    <mergeCell ref="A15:E15"/>
    <mergeCell ref="A23:E23"/>
    <mergeCell ref="A19:E19"/>
    <mergeCell ref="A32:B32"/>
    <mergeCell ref="A33:B33"/>
    <mergeCell ref="A36:E40"/>
    <mergeCell ref="A41:E50"/>
    <mergeCell ref="A35:B35"/>
    <mergeCell ref="A1:C1"/>
    <mergeCell ref="A7:E7"/>
    <mergeCell ref="A11:E11"/>
    <mergeCell ref="A27:E27"/>
    <mergeCell ref="A31:E31"/>
    <mergeCell ref="C10:D10"/>
    <mergeCell ref="A16:B16"/>
    <mergeCell ref="A17:B17"/>
    <mergeCell ref="A18:B18"/>
    <mergeCell ref="A20:B20"/>
    <mergeCell ref="A24:B24"/>
    <mergeCell ref="A25:B25"/>
    <mergeCell ref="A26:B26"/>
  </mergeCells>
  <conditionalFormatting sqref="E12">
    <cfRule type="containsErrors" priority="5" dxfId="18">
      <formula>ISERROR(E12)</formula>
    </cfRule>
  </conditionalFormatting>
  <conditionalFormatting sqref="E13:E14">
    <cfRule type="containsErrors" priority="2" dxfId="18">
      <formula>ISERROR(E13)</formula>
    </cfRule>
  </conditionalFormatting>
  <conditionalFormatting sqref="E29">
    <cfRule type="containsErrors" priority="1" dxfId="18">
      <formula>ISERROR(E29)</formula>
    </cfRule>
  </conditionalFormatting>
  <printOptions horizontalCentered="1"/>
  <pageMargins left="0.196850393700787" right="0.196850393700787" top="1.11555118110236" bottom="0.590551181102362" header="0.31496062992126" footer="0.31496062992126"/>
  <pageSetup orientation="portrait" scale="76" r:id="rId2"/>
  <colBreaks count="1" manualBreakCount="1">
    <brk id="5" max="1048575" man="1"/>
  </colBreaks>
  <ignoredErrors>
    <ignoredError sqref="D18 D20 D12:D14 D21:D22 D24:D25 D16 D17" numberStoredAsText="1"/>
  </ignoredErrors>
  <drawing r:id="rId1"/>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Feuil13">
    <tabColor rgb="FFFFC000"/>
  </sheetPr>
  <dimension ref="A1:H12"/>
  <sheetViews>
    <sheetView zoomScale="90" zoomScaleNormal="90" workbookViewId="0" topLeftCell="A1">
      <selection pane="topLeft" activeCell="A1" sqref="A1:B1"/>
    </sheetView>
  </sheetViews>
  <sheetFormatPr defaultColWidth="0" defaultRowHeight="15" outlineLevelCol="1"/>
  <cols>
    <col min="1" max="1" width="4.71428571428571" style="915" customWidth="1"/>
    <col min="2" max="2" width="81.2857142857143" style="947" customWidth="1"/>
    <col min="3" max="3" width="18.5714285714286" style="915" bestFit="1" customWidth="1"/>
    <col min="4" max="4" width="2.85714285714286" style="915" customWidth="1"/>
    <col min="5" max="6" width="50" style="915" hidden="1" customWidth="1" outlineLevel="1"/>
    <col min="7" max="7" width="0" style="915" hidden="1" customWidth="1" collapsed="1"/>
    <col min="8" max="8" width="0" style="915" hidden="1" customWidth="1"/>
    <col min="9" max="16384" width="11.4285714285714" style="915" hidden="1"/>
  </cols>
  <sheetData>
    <row r="1" spans="1:8" ht="24" customHeight="1">
      <c r="A1" s="1970" t="str">
        <f>Identification!A14</f>
        <v>SOCIÉTÉ À CHARTE QUÉBÉCOISE</v>
      </c>
      <c r="B1" s="1971"/>
      <c r="C1" s="533" t="str">
        <f>Identification!A15</f>
        <v>ÉTAT ANNUEL</v>
      </c>
      <c r="D1" s="942"/>
      <c r="E1" s="942"/>
      <c r="F1" s="942"/>
      <c r="G1" s="942"/>
      <c r="H1" s="942"/>
    </row>
    <row r="2" spans="1:8" ht="15">
      <c r="A2" s="3024" t="str">
        <f>IF(Langue=0,"ANNEXE "&amp;'T des M - T of C'!A76,"SCHEDULE "&amp;'T des M - T of C'!A76)</f>
        <v>ANNEXE 4095</v>
      </c>
      <c r="B2" s="3025"/>
      <c r="C2" s="3026"/>
      <c r="D2" s="925"/>
      <c r="E2" s="925"/>
      <c r="F2" s="925"/>
      <c r="G2" s="925"/>
      <c r="H2" s="925"/>
    </row>
    <row r="3" spans="1:3" ht="22.5" customHeight="1">
      <c r="A3" s="1024"/>
      <c r="B3" s="1798">
        <f>Identification!G12</f>
        <v>0</v>
      </c>
      <c r="C3" s="1799"/>
    </row>
    <row r="4" spans="1:3" ht="22.5" customHeight="1">
      <c r="A4" s="1024"/>
      <c r="B4" s="3027" t="str">
        <f>UPPER('T des M - T of C'!B76)</f>
        <v>AUTRES RENSEIGNEMENTS</v>
      </c>
      <c r="C4" s="3028"/>
    </row>
    <row r="5" spans="1:3" ht="22.5" customHeight="1">
      <c r="A5" s="1024"/>
      <c r="B5" s="3029" t="str">
        <f>IF(Langue=0,"au "&amp;Identification!J19,"As at "&amp;Identification!J19)</f>
        <v>au </v>
      </c>
      <c r="C5" s="3030"/>
    </row>
    <row r="6" spans="1:3" ht="11.25" customHeight="1">
      <c r="A6" s="1024"/>
      <c r="B6" s="3031"/>
      <c r="C6" s="3032"/>
    </row>
    <row r="7" spans="1:6" ht="18.75" customHeight="1">
      <c r="A7" s="3018" t="str">
        <f>IF(Langue=0,E7,F7)</f>
        <v>Veuillez fournir les explications nécessaires (ou joindre un fichier en format PDF, le cas échéant) </v>
      </c>
      <c r="B7" s="3019"/>
      <c r="C7" s="3020"/>
      <c r="E7" s="1709" t="s">
        <v>2167</v>
      </c>
      <c r="F7" s="2136" t="s">
        <v>2168</v>
      </c>
    </row>
    <row r="8" spans="1:6" ht="18.75" customHeight="1">
      <c r="A8" s="1024"/>
      <c r="B8" s="195" t="s">
        <v>377</v>
      </c>
      <c r="C8" s="385"/>
      <c r="E8" s="1709"/>
      <c r="F8" s="2136"/>
    </row>
    <row r="9" spans="1:3" ht="399.95" customHeight="1">
      <c r="A9" s="534" t="s">
        <v>385</v>
      </c>
      <c r="B9" s="1387"/>
      <c r="C9" s="386"/>
    </row>
    <row r="10" spans="1:3" ht="18.75" customHeight="1">
      <c r="A10" s="1024"/>
      <c r="B10" s="196"/>
      <c r="C10" s="1025"/>
    </row>
    <row r="11" spans="1:3" ht="18.75" customHeight="1">
      <c r="A11" s="3021">
        <f>+'4090'!A41+1</f>
        <v>79</v>
      </c>
      <c r="B11" s="3022"/>
      <c r="C11" s="3023"/>
    </row>
    <row r="12" ht="15">
      <c r="B12" s="1060"/>
    </row>
  </sheetData>
  <sheetProtection algorithmName="SHA-512" hashValue="LQvJysBOmXBaw5GSVUwQZIfamr9uwx8UpiuhQnssq4asoOxRT3pW/VcZhuSV0z+22V+nDkMgCmHb5qPG8TVMJQ==" saltValue="+wUDkJnJAbALBx6/S9BQeA==" spinCount="100000" sheet="1"/>
  <mergeCells count="10">
    <mergeCell ref="A7:C7"/>
    <mergeCell ref="E7:E8"/>
    <mergeCell ref="F7:F8"/>
    <mergeCell ref="A11:C11"/>
    <mergeCell ref="A1:B1"/>
    <mergeCell ref="A2:C2"/>
    <mergeCell ref="B3:C3"/>
    <mergeCell ref="B4:C4"/>
    <mergeCell ref="B5:C5"/>
    <mergeCell ref="B6:C6"/>
  </mergeCells>
  <conditionalFormatting sqref="B3">
    <cfRule type="cellIs" priority="1" dxfId="18" operator="equal">
      <formula>0</formula>
    </cfRule>
  </conditionalFormatting>
  <printOptions horizontalCentered="1"/>
  <pageMargins left="0.393700787401575" right="0.393700787401575" top="1.11555118110236" bottom="0.590551181102362" header="0.31496062992126" footer="0.31496062992126"/>
  <pageSetup orientation="portrait" scale="76" r:id="rId2"/>
  <drawing r:id="rId1"/>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2">
    <tabColor theme="5" tint="-0.249750003218651"/>
  </sheetPr>
  <dimension ref="A1:J50"/>
  <sheetViews>
    <sheetView zoomScale="80" zoomScaleNormal="80" zoomScalePageLayoutView="80" workbookViewId="0" topLeftCell="A1">
      <selection pane="topLeft" activeCell="D12" sqref="D12"/>
    </sheetView>
  </sheetViews>
  <sheetFormatPr defaultColWidth="0" defaultRowHeight="15" outlineLevelCol="1"/>
  <cols>
    <col min="1" max="1" width="6.28571428571429" style="950" customWidth="1"/>
    <col min="2" max="2" width="27.8571428571429" style="965" customWidth="1"/>
    <col min="3" max="3" width="31.4285714285714" style="965" customWidth="1"/>
    <col min="4" max="4" width="37" style="965" customWidth="1"/>
    <col min="5" max="5" width="16.8571428571429" style="965" customWidth="1"/>
    <col min="6" max="6" width="20.4285714285714" style="965" customWidth="1"/>
    <col min="7" max="7" width="14" style="965" customWidth="1"/>
    <col min="8" max="8" width="13.4285714285714" style="965" bestFit="1" customWidth="1"/>
    <col min="9" max="9" width="33" style="965" hidden="1" customWidth="1" outlineLevel="1"/>
    <col min="10" max="10" width="37.4285714285714" style="965" hidden="1" customWidth="1" outlineLevel="1"/>
    <col min="11" max="11" width="0" style="965" hidden="1" customWidth="1" collapsed="1"/>
    <col min="12" max="16384" width="11.4285714285714" style="965" hidden="1"/>
  </cols>
  <sheetData>
    <row r="1" spans="1:8" s="984" customFormat="1" ht="18" customHeight="1">
      <c r="A1" s="705" t="str">
        <f>Identification!A14</f>
        <v>SOCIÉTÉ À CHARTE QUÉBÉCOISE</v>
      </c>
      <c r="B1" s="706"/>
      <c r="C1" s="706"/>
      <c r="E1" s="858"/>
      <c r="F1" s="858"/>
      <c r="G1" s="858"/>
      <c r="H1" s="858"/>
    </row>
    <row r="2" spans="1:8" s="984" customFormat="1" ht="15">
      <c r="A2" s="1073" t="str">
        <f>IF(Langue=0,"ANNEXE "&amp;'T des M - T of C'!A77,"SCHEDULE "&amp;'T des M - T of C'!A41)</f>
        <v>ANNEXE 5010</v>
      </c>
      <c r="B2" s="869"/>
      <c r="E2" s="858"/>
      <c r="F2" s="858"/>
      <c r="G2" s="858"/>
      <c r="H2" s="858"/>
    </row>
    <row r="3" spans="1:8" s="984" customFormat="1" ht="22.5" customHeight="1">
      <c r="A3" s="3035">
        <f>+Identification!G12</f>
        <v>0</v>
      </c>
      <c r="B3" s="3035"/>
      <c r="C3" s="3035"/>
      <c r="D3" s="3035"/>
      <c r="E3" s="3035"/>
      <c r="F3" s="3035"/>
      <c r="G3" s="3035"/>
      <c r="H3" s="3035"/>
    </row>
    <row r="4" spans="1:8" s="984" customFormat="1" ht="22.5" customHeight="1">
      <c r="A4" s="3036" t="str">
        <f>UPPER('T des M - T of C'!B77)</f>
        <v>HAUTE DIRECTION</v>
      </c>
      <c r="B4" s="3036"/>
      <c r="C4" s="3036"/>
      <c r="D4" s="3036"/>
      <c r="E4" s="3036"/>
      <c r="F4" s="3036"/>
      <c r="G4" s="3036"/>
      <c r="H4" s="3036"/>
    </row>
    <row r="5" spans="1:8" s="984" customFormat="1" ht="22.5" customHeight="1">
      <c r="A5" s="3033" t="str">
        <f>Identification!D19&amp;" "&amp;Identification!J19</f>
        <v xml:space="preserve"> Pour l'exercice terminé le </v>
      </c>
      <c r="B5" s="3033"/>
      <c r="C5" s="3033"/>
      <c r="D5" s="3033"/>
      <c r="E5" s="3033"/>
      <c r="F5" s="3033"/>
      <c r="G5" s="3033"/>
      <c r="H5" s="3033"/>
    </row>
    <row r="7" spans="2:10" ht="34.5" customHeight="1">
      <c r="B7" s="707" t="str">
        <f>IF(Langue=0,I7,J7)</f>
        <v>Titre</v>
      </c>
      <c r="C7" s="708" t="str">
        <f>IF(Langue=0,I8,J8)</f>
        <v xml:space="preserve"> Nom</v>
      </c>
      <c r="D7" s="707" t="str">
        <f>IF(Langue=0,I9,J9)</f>
        <v>Adresse postale d'affaires</v>
      </c>
      <c r="E7" s="709" t="str">
        <f>IF(Langue=0,I10,J10)</f>
        <v>Téléphone</v>
      </c>
      <c r="F7" s="709" t="str">
        <f>IF(Langue=0,I11,J11)</f>
        <v>Courriel</v>
      </c>
      <c r="G7" s="710" t="str">
        <f>IF(Langue=0,I12,J12)</f>
        <v>Actions détenues</v>
      </c>
      <c r="H7" s="707" t="str">
        <f>IF(Langue=0,I13,J13)</f>
        <v xml:space="preserve"> Citoyenneté</v>
      </c>
      <c r="I7" s="965" t="s">
        <v>2409</v>
      </c>
      <c r="J7" s="965" t="s">
        <v>2410</v>
      </c>
    </row>
    <row r="8" spans="1:10" ht="26.25" customHeight="1">
      <c r="A8" s="965"/>
      <c r="B8" s="711" t="s">
        <v>377</v>
      </c>
      <c r="C8" s="699" t="s">
        <v>376</v>
      </c>
      <c r="D8" s="699" t="s">
        <v>378</v>
      </c>
      <c r="E8" s="699" t="s">
        <v>379</v>
      </c>
      <c r="F8" s="699" t="s">
        <v>380</v>
      </c>
      <c r="G8" s="699" t="s">
        <v>381</v>
      </c>
      <c r="H8" s="699" t="s">
        <v>382</v>
      </c>
      <c r="I8" s="965" t="s">
        <v>2411</v>
      </c>
      <c r="J8" s="965" t="s">
        <v>2412</v>
      </c>
    </row>
    <row r="9" spans="1:10" s="1075" customFormat="1" ht="30" customHeight="1">
      <c r="A9" s="712" t="s">
        <v>385</v>
      </c>
      <c r="B9" s="1081" t="str">
        <f t="shared" si="0" ref="B9:B14">IF(Langue=0,I14,J14)</f>
        <v>Président et chef de la direction</v>
      </c>
      <c r="C9" s="1650"/>
      <c r="D9" s="1651"/>
      <c r="E9" s="1650"/>
      <c r="F9" s="1650"/>
      <c r="G9" s="1389"/>
      <c r="H9" s="1390"/>
      <c r="I9" s="965" t="s">
        <v>2413</v>
      </c>
      <c r="J9" s="965" t="s">
        <v>2414</v>
      </c>
    </row>
    <row r="10" spans="1:10" s="1075" customFormat="1" ht="30" customHeight="1">
      <c r="A10" s="713" t="s">
        <v>194</v>
      </c>
      <c r="B10" s="1081" t="str">
        <f t="shared" si="0"/>
        <v>Premier vice - président finance</v>
      </c>
      <c r="C10" s="1388"/>
      <c r="D10" s="1388"/>
      <c r="E10" s="1388"/>
      <c r="F10" s="1388"/>
      <c r="G10" s="1389"/>
      <c r="H10" s="1390"/>
      <c r="I10" s="965" t="s">
        <v>2415</v>
      </c>
      <c r="J10" s="965" t="s">
        <v>2416</v>
      </c>
    </row>
    <row r="11" spans="1:10" s="1075" customFormat="1" ht="30" customHeight="1">
      <c r="A11" s="713" t="s">
        <v>195</v>
      </c>
      <c r="B11" s="1081" t="str">
        <f t="shared" si="0"/>
        <v>Secrétaire et affaires juridiques</v>
      </c>
      <c r="C11" s="1388"/>
      <c r="D11" s="1388"/>
      <c r="E11" s="1388"/>
      <c r="F11" s="1388"/>
      <c r="G11" s="1389"/>
      <c r="H11" s="1390"/>
      <c r="I11" s="965" t="s">
        <v>2417</v>
      </c>
      <c r="J11" s="965" t="s">
        <v>2418</v>
      </c>
    </row>
    <row r="12" spans="1:10" s="1075" customFormat="1" ht="30" customHeight="1">
      <c r="A12" s="714" t="s">
        <v>200</v>
      </c>
      <c r="B12" s="1081" t="str">
        <f t="shared" si="0"/>
        <v>Chef de la gestion des  risques</v>
      </c>
      <c r="C12" s="1388"/>
      <c r="D12" s="1388"/>
      <c r="E12" s="1388"/>
      <c r="F12" s="1388"/>
      <c r="G12" s="1389"/>
      <c r="H12" s="1390"/>
      <c r="I12" s="965" t="s">
        <v>2419</v>
      </c>
      <c r="J12" s="965" t="s">
        <v>2420</v>
      </c>
    </row>
    <row r="13" spans="1:10" s="1075" customFormat="1" ht="30" customHeight="1">
      <c r="A13" s="714" t="s">
        <v>347</v>
      </c>
      <c r="B13" s="1082" t="str">
        <f t="shared" si="0"/>
        <v>Chef de la conformité </v>
      </c>
      <c r="C13" s="1388"/>
      <c r="D13" s="1388"/>
      <c r="E13" s="1388"/>
      <c r="F13" s="1388"/>
      <c r="G13" s="1389"/>
      <c r="H13" s="1390"/>
      <c r="I13" s="965" t="s">
        <v>2421</v>
      </c>
      <c r="J13" s="965" t="s">
        <v>2422</v>
      </c>
    </row>
    <row r="14" spans="1:10" s="1075" customFormat="1" ht="30" customHeight="1">
      <c r="A14" s="714" t="s">
        <v>181</v>
      </c>
      <c r="B14" s="1084" t="str">
        <f t="shared" si="0"/>
        <v>Chef - vérification interne </v>
      </c>
      <c r="C14" s="1388"/>
      <c r="D14" s="1388"/>
      <c r="E14" s="1388"/>
      <c r="F14" s="1388"/>
      <c r="G14" s="1389"/>
      <c r="H14" s="1390"/>
      <c r="I14" s="965" t="s">
        <v>2423</v>
      </c>
      <c r="J14" s="965" t="s">
        <v>2424</v>
      </c>
    </row>
    <row r="15" spans="1:10" s="1075" customFormat="1" ht="30" customHeight="1">
      <c r="A15" s="1083" t="s">
        <v>188</v>
      </c>
      <c r="B15" s="1388"/>
      <c r="C15" s="1388"/>
      <c r="D15" s="1388"/>
      <c r="E15" s="1388"/>
      <c r="F15" s="1388"/>
      <c r="G15" s="1389"/>
      <c r="H15" s="1390"/>
      <c r="I15" s="965" t="s">
        <v>2425</v>
      </c>
      <c r="J15" s="965" t="s">
        <v>2426</v>
      </c>
    </row>
    <row r="16" spans="1:10" s="1075" customFormat="1" ht="30" customHeight="1">
      <c r="A16" s="1083" t="s">
        <v>191</v>
      </c>
      <c r="B16" s="1388"/>
      <c r="C16" s="1388"/>
      <c r="D16" s="1388"/>
      <c r="E16" s="1388"/>
      <c r="F16" s="1388"/>
      <c r="G16" s="1389"/>
      <c r="H16" s="1390"/>
      <c r="I16" s="965" t="s">
        <v>2427</v>
      </c>
      <c r="J16" s="965" t="s">
        <v>2428</v>
      </c>
    </row>
    <row r="17" spans="1:10" s="1075" customFormat="1" ht="30" customHeight="1">
      <c r="A17" s="1083" t="s">
        <v>396</v>
      </c>
      <c r="B17" s="1388"/>
      <c r="C17" s="1388"/>
      <c r="D17" s="1388"/>
      <c r="E17" s="1388"/>
      <c r="F17" s="1388"/>
      <c r="G17" s="1389"/>
      <c r="H17" s="1390"/>
      <c r="I17" s="965" t="s">
        <v>2429</v>
      </c>
      <c r="J17" s="965" t="s">
        <v>2430</v>
      </c>
    </row>
    <row r="18" spans="1:10" s="1075" customFormat="1" ht="30" customHeight="1">
      <c r="A18" s="1083" t="s">
        <v>389</v>
      </c>
      <c r="B18" s="1388"/>
      <c r="C18" s="1388"/>
      <c r="D18" s="1388"/>
      <c r="E18" s="1388"/>
      <c r="F18" s="1388"/>
      <c r="G18" s="1389"/>
      <c r="H18" s="1390"/>
      <c r="I18" s="696" t="s">
        <v>2431</v>
      </c>
      <c r="J18" s="696" t="s">
        <v>2432</v>
      </c>
    </row>
    <row r="19" spans="1:10" s="1075" customFormat="1" ht="30" customHeight="1">
      <c r="A19" s="1083" t="s">
        <v>390</v>
      </c>
      <c r="B19" s="1388"/>
      <c r="C19" s="1388"/>
      <c r="D19" s="1388"/>
      <c r="E19" s="1388"/>
      <c r="F19" s="1388"/>
      <c r="G19" s="1389"/>
      <c r="H19" s="1390"/>
      <c r="I19" s="965" t="s">
        <v>2433</v>
      </c>
      <c r="J19" s="965" t="s">
        <v>2434</v>
      </c>
    </row>
    <row r="20" spans="1:10" s="1075" customFormat="1" ht="30" customHeight="1">
      <c r="A20" s="1083" t="s">
        <v>606</v>
      </c>
      <c r="B20" s="1388"/>
      <c r="C20" s="1388"/>
      <c r="D20" s="1388"/>
      <c r="E20" s="1388"/>
      <c r="F20" s="1388"/>
      <c r="G20" s="1389"/>
      <c r="H20" s="1390"/>
      <c r="I20" s="965"/>
      <c r="J20" s="965"/>
    </row>
    <row r="21" spans="1:10" s="1075" customFormat="1" ht="30" customHeight="1">
      <c r="A21" s="1083" t="s">
        <v>607</v>
      </c>
      <c r="B21" s="1388"/>
      <c r="C21" s="1388"/>
      <c r="D21" s="1388"/>
      <c r="E21" s="1388"/>
      <c r="F21" s="1388"/>
      <c r="G21" s="1389"/>
      <c r="H21" s="1390"/>
      <c r="I21" s="965"/>
      <c r="J21" s="965"/>
    </row>
    <row r="22" spans="1:8" s="1075" customFormat="1" ht="30" customHeight="1">
      <c r="A22" s="1083" t="s">
        <v>608</v>
      </c>
      <c r="B22" s="1388"/>
      <c r="C22" s="1388"/>
      <c r="D22" s="1388"/>
      <c r="E22" s="1388"/>
      <c r="F22" s="1388"/>
      <c r="G22" s="1389"/>
      <c r="H22" s="1390"/>
    </row>
    <row r="23" spans="1:8" s="1075" customFormat="1" ht="30" customHeight="1">
      <c r="A23" s="1083" t="s">
        <v>609</v>
      </c>
      <c r="B23" s="1388"/>
      <c r="C23" s="1388"/>
      <c r="D23" s="1388"/>
      <c r="E23" s="1388"/>
      <c r="F23" s="1388"/>
      <c r="G23" s="1389"/>
      <c r="H23" s="1390"/>
    </row>
    <row r="24" spans="1:8" s="1075" customFormat="1" ht="30" customHeight="1">
      <c r="A24" s="1085" t="s">
        <v>610</v>
      </c>
      <c r="B24" s="1391"/>
      <c r="C24" s="1391"/>
      <c r="D24" s="1391"/>
      <c r="E24" s="1391"/>
      <c r="F24" s="1391"/>
      <c r="G24" s="1392"/>
      <c r="H24" s="1393"/>
    </row>
    <row r="25" spans="1:8" ht="15">
      <c r="A25" s="3037">
        <f>+'4095'!A11:C11+1</f>
        <v>80</v>
      </c>
      <c r="B25" s="3037"/>
      <c r="C25" s="3037"/>
      <c r="D25" s="3037"/>
      <c r="E25" s="3037"/>
      <c r="F25" s="3037"/>
      <c r="G25" s="3037"/>
      <c r="H25" s="3037"/>
    </row>
    <row r="26" spans="1:8" s="984" customFormat="1" ht="18" customHeight="1">
      <c r="A26" s="705" t="str">
        <f>+A1</f>
        <v>SOCIÉTÉ À CHARTE QUÉBÉCOISE</v>
      </c>
      <c r="B26" s="706"/>
      <c r="C26" s="706"/>
      <c r="E26" s="858"/>
      <c r="F26" s="858"/>
      <c r="G26" s="858"/>
      <c r="H26" s="858"/>
    </row>
    <row r="27" spans="1:8" s="984" customFormat="1" ht="15">
      <c r="A27" s="1073" t="str">
        <f>+A2</f>
        <v>ANNEXE 5010</v>
      </c>
      <c r="B27" s="869"/>
      <c r="E27" s="858"/>
      <c r="F27" s="858"/>
      <c r="G27" s="858"/>
      <c r="H27" s="858"/>
    </row>
    <row r="28" spans="1:8" s="984" customFormat="1" ht="22.5" customHeight="1">
      <c r="A28" s="3038">
        <f>+A3</f>
        <v>0</v>
      </c>
      <c r="B28" s="3038"/>
      <c r="C28" s="3038"/>
      <c r="D28" s="3038"/>
      <c r="E28" s="3038"/>
      <c r="F28" s="3038"/>
      <c r="G28" s="3038"/>
      <c r="H28" s="3038"/>
    </row>
    <row r="29" spans="1:8" s="984" customFormat="1" ht="22.5" customHeight="1">
      <c r="A29" s="3038" t="str">
        <f>IF(Langue=0,A4&amp;" (suite)",A4&amp;" (continued)")</f>
        <v>HAUTE DIRECTION (suite)</v>
      </c>
      <c r="B29" s="3038"/>
      <c r="C29" s="3038"/>
      <c r="D29" s="3038"/>
      <c r="E29" s="3038"/>
      <c r="F29" s="3038"/>
      <c r="G29" s="3038"/>
      <c r="H29" s="3038"/>
    </row>
    <row r="30" spans="1:8" s="984" customFormat="1" ht="22.5" customHeight="1">
      <c r="A30" s="3033" t="str">
        <f>+A5</f>
        <v xml:space="preserve"> Pour l'exercice terminé le </v>
      </c>
      <c r="B30" s="3033"/>
      <c r="C30" s="3033"/>
      <c r="D30" s="3033"/>
      <c r="E30" s="3033"/>
      <c r="F30" s="3033"/>
      <c r="G30" s="3033"/>
      <c r="H30" s="3033"/>
    </row>
    <row r="31" spans="1:8" ht="15">
      <c r="A31" s="2088"/>
      <c r="B31" s="2088"/>
      <c r="C31" s="2088"/>
      <c r="D31" s="2088"/>
      <c r="E31" s="2088"/>
      <c r="F31" s="2088"/>
      <c r="G31" s="2088"/>
      <c r="H31" s="2088"/>
    </row>
    <row r="32" spans="1:8" s="984" customFormat="1" ht="30">
      <c r="A32" s="1061"/>
      <c r="B32" s="715" t="str">
        <f>+B7</f>
        <v>Titre</v>
      </c>
      <c r="C32" s="716" t="str">
        <f t="shared" si="1" ref="C32:H32">+C7</f>
        <v xml:space="preserve"> Nom</v>
      </c>
      <c r="D32" s="715" t="str">
        <f t="shared" si="1"/>
        <v>Adresse postale d'affaires</v>
      </c>
      <c r="E32" s="717" t="str">
        <f t="shared" si="1"/>
        <v>Téléphone</v>
      </c>
      <c r="F32" s="717" t="str">
        <f t="shared" si="1"/>
        <v>Courriel</v>
      </c>
      <c r="G32" s="718" t="str">
        <f t="shared" si="1"/>
        <v>Actions détenues</v>
      </c>
      <c r="H32" s="715" t="str">
        <f t="shared" si="1"/>
        <v xml:space="preserve"> Citoyenneté</v>
      </c>
    </row>
    <row r="33" spans="2:8" ht="26.25" customHeight="1">
      <c r="B33" s="699" t="s">
        <v>377</v>
      </c>
      <c r="C33" s="699" t="s">
        <v>376</v>
      </c>
      <c r="D33" s="699" t="s">
        <v>378</v>
      </c>
      <c r="E33" s="699" t="s">
        <v>379</v>
      </c>
      <c r="F33" s="699" t="s">
        <v>380</v>
      </c>
      <c r="G33" s="699" t="s">
        <v>381</v>
      </c>
      <c r="H33" s="699" t="s">
        <v>382</v>
      </c>
    </row>
    <row r="34" spans="1:8" s="1075" customFormat="1" ht="30" customHeight="1">
      <c r="A34" s="1085" t="s">
        <v>611</v>
      </c>
      <c r="B34" s="1388"/>
      <c r="C34" s="1388"/>
      <c r="D34" s="1388"/>
      <c r="E34" s="1388"/>
      <c r="F34" s="1388"/>
      <c r="G34" s="1389"/>
      <c r="H34" s="1390"/>
    </row>
    <row r="35" spans="1:8" s="1075" customFormat="1" ht="30" customHeight="1">
      <c r="A35" s="1085" t="s">
        <v>612</v>
      </c>
      <c r="B35" s="1388"/>
      <c r="C35" s="1388"/>
      <c r="D35" s="1388"/>
      <c r="E35" s="1388"/>
      <c r="F35" s="1388"/>
      <c r="G35" s="1389"/>
      <c r="H35" s="1390"/>
    </row>
    <row r="36" spans="1:8" s="1075" customFormat="1" ht="30" customHeight="1">
      <c r="A36" s="1085" t="s">
        <v>613</v>
      </c>
      <c r="B36" s="1388"/>
      <c r="C36" s="1388"/>
      <c r="D36" s="1388"/>
      <c r="E36" s="1388"/>
      <c r="F36" s="1388"/>
      <c r="G36" s="1389"/>
      <c r="H36" s="1390"/>
    </row>
    <row r="37" spans="1:8" s="1075" customFormat="1" ht="30" customHeight="1">
      <c r="A37" s="1085" t="s">
        <v>660</v>
      </c>
      <c r="B37" s="1388"/>
      <c r="C37" s="1388"/>
      <c r="D37" s="1388"/>
      <c r="E37" s="1388"/>
      <c r="F37" s="1388"/>
      <c r="G37" s="1389"/>
      <c r="H37" s="1390"/>
    </row>
    <row r="38" spans="1:8" s="1075" customFormat="1" ht="30" customHeight="1">
      <c r="A38" s="1085" t="s">
        <v>647</v>
      </c>
      <c r="B38" s="1388"/>
      <c r="C38" s="1388"/>
      <c r="D38" s="1388"/>
      <c r="E38" s="1388"/>
      <c r="F38" s="1388"/>
      <c r="G38" s="1389"/>
      <c r="H38" s="1390"/>
    </row>
    <row r="39" spans="1:8" s="1075" customFormat="1" ht="30" customHeight="1">
      <c r="A39" s="1085" t="s">
        <v>648</v>
      </c>
      <c r="B39" s="1388"/>
      <c r="C39" s="1388"/>
      <c r="D39" s="1388"/>
      <c r="E39" s="1388"/>
      <c r="F39" s="1388"/>
      <c r="G39" s="1389"/>
      <c r="H39" s="1390"/>
    </row>
    <row r="40" spans="1:8" s="1075" customFormat="1" ht="30" customHeight="1">
      <c r="A40" s="1085" t="s">
        <v>649</v>
      </c>
      <c r="B40" s="1388"/>
      <c r="C40" s="1388"/>
      <c r="D40" s="1388"/>
      <c r="E40" s="1388"/>
      <c r="F40" s="1388"/>
      <c r="G40" s="1389"/>
      <c r="H40" s="1390"/>
    </row>
    <row r="41" spans="1:8" s="1075" customFormat="1" ht="30" customHeight="1">
      <c r="A41" s="1085" t="s">
        <v>650</v>
      </c>
      <c r="B41" s="1388"/>
      <c r="C41" s="1388"/>
      <c r="D41" s="1388"/>
      <c r="E41" s="1388"/>
      <c r="F41" s="1388"/>
      <c r="G41" s="1389"/>
      <c r="H41" s="1390"/>
    </row>
    <row r="42" spans="1:8" s="1075" customFormat="1" ht="30" customHeight="1">
      <c r="A42" s="1085" t="s">
        <v>661</v>
      </c>
      <c r="B42" s="1388"/>
      <c r="C42" s="1388"/>
      <c r="D42" s="1388"/>
      <c r="E42" s="1388"/>
      <c r="F42" s="1388"/>
      <c r="G42" s="1389"/>
      <c r="H42" s="1390"/>
    </row>
    <row r="43" spans="1:8" s="1075" customFormat="1" ht="30" customHeight="1">
      <c r="A43" s="1085" t="s">
        <v>727</v>
      </c>
      <c r="B43" s="1388"/>
      <c r="C43" s="1388"/>
      <c r="D43" s="1388"/>
      <c r="E43" s="1388"/>
      <c r="F43" s="1388"/>
      <c r="G43" s="1389"/>
      <c r="H43" s="1390"/>
    </row>
    <row r="44" spans="1:8" s="1075" customFormat="1" ht="30" customHeight="1">
      <c r="A44" s="1085" t="s">
        <v>762</v>
      </c>
      <c r="B44" s="1388"/>
      <c r="C44" s="1388"/>
      <c r="D44" s="1388"/>
      <c r="E44" s="1388"/>
      <c r="F44" s="1388"/>
      <c r="G44" s="1389"/>
      <c r="H44" s="1390"/>
    </row>
    <row r="45" spans="1:8" s="1075" customFormat="1" ht="30" customHeight="1">
      <c r="A45" s="1085" t="s">
        <v>763</v>
      </c>
      <c r="B45" s="1388"/>
      <c r="C45" s="1388"/>
      <c r="D45" s="1388"/>
      <c r="E45" s="1388"/>
      <c r="F45" s="1388"/>
      <c r="G45" s="1389"/>
      <c r="H45" s="1390"/>
    </row>
    <row r="46" spans="1:8" s="1075" customFormat="1" ht="30" customHeight="1">
      <c r="A46" s="1085" t="s">
        <v>764</v>
      </c>
      <c r="B46" s="1388"/>
      <c r="C46" s="1388"/>
      <c r="D46" s="1388"/>
      <c r="E46" s="1388"/>
      <c r="F46" s="1388"/>
      <c r="G46" s="1389"/>
      <c r="H46" s="1390"/>
    </row>
    <row r="47" spans="1:8" s="1075" customFormat="1" ht="30" customHeight="1">
      <c r="A47" s="1085" t="s">
        <v>765</v>
      </c>
      <c r="B47" s="1388"/>
      <c r="C47" s="1388"/>
      <c r="D47" s="1388"/>
      <c r="E47" s="1388"/>
      <c r="F47" s="1388"/>
      <c r="G47" s="1389"/>
      <c r="H47" s="1390"/>
    </row>
    <row r="48" spans="1:8" s="1075" customFormat="1" ht="30" customHeight="1">
      <c r="A48" s="1085" t="s">
        <v>2435</v>
      </c>
      <c r="B48" s="1388"/>
      <c r="C48" s="1388"/>
      <c r="D48" s="1388"/>
      <c r="E48" s="1388"/>
      <c r="F48" s="1388"/>
      <c r="G48" s="1389"/>
      <c r="H48" s="1390"/>
    </row>
    <row r="49" spans="1:8" s="1075" customFormat="1" ht="30" customHeight="1">
      <c r="A49" s="1085" t="s">
        <v>2436</v>
      </c>
      <c r="B49" s="1391"/>
      <c r="C49" s="1391"/>
      <c r="D49" s="1391"/>
      <c r="E49" s="1391"/>
      <c r="F49" s="1391"/>
      <c r="G49" s="1392"/>
      <c r="H49" s="1393"/>
    </row>
    <row r="50" spans="1:8" ht="15">
      <c r="A50" s="3034">
        <f>+A25+1</f>
        <v>81</v>
      </c>
      <c r="B50" s="3034"/>
      <c r="C50" s="3034"/>
      <c r="D50" s="3034"/>
      <c r="E50" s="3034"/>
      <c r="F50" s="3034"/>
      <c r="G50" s="3034"/>
      <c r="H50" s="3034"/>
    </row>
  </sheetData>
  <sheetProtection algorithmName="SHA-512" hashValue="ri6YUbWF6qSX6lGjtPNqdNn5H6iK8WabW9RiGnyG4s01ic7WWmuj4cnu46ohrPxS/3ACLxCW3Shya5RFD0qBVQ==" saltValue="HS4hxqx9LGeq3vZ0QVkzhw==" spinCount="100000" sheet="1" objects="1" scenarios="1"/>
  <mergeCells count="9">
    <mergeCell ref="A30:H30"/>
    <mergeCell ref="A31:H31"/>
    <mergeCell ref="A50:H50"/>
    <mergeCell ref="A3:H3"/>
    <mergeCell ref="A4:H4"/>
    <mergeCell ref="A5:H5"/>
    <mergeCell ref="A25:H25"/>
    <mergeCell ref="A28:H28"/>
    <mergeCell ref="A29:H29"/>
  </mergeCells>
  <printOptions horizontalCentered="1" verticalCentered="1"/>
  <pageMargins left="0.196850393700787" right="0.196850393700787" top="0.590551181102362" bottom="0.590551181102362" header="0.31496062992126" footer="0.31496062992126"/>
  <pageSetup orientation="landscape" scale="80" r:id="rId2"/>
  <drawing r:id="rId1"/>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Validation">
    <tabColor theme="0" tint="-0.149959996342659"/>
  </sheetPr>
  <dimension ref="A1:L2547"/>
  <sheetViews>
    <sheetView zoomScale="90" zoomScaleNormal="90" workbookViewId="0" topLeftCell="A1">
      <selection pane="topLeft" activeCell="I136" sqref="I136"/>
    </sheetView>
  </sheetViews>
  <sheetFormatPr defaultColWidth="11.42578125" defaultRowHeight="12.75"/>
  <cols>
    <col min="1" max="1" width="6" style="230" bestFit="1" customWidth="1"/>
    <col min="2" max="2" width="77.7142857142857" style="850" customWidth="1"/>
    <col min="3" max="3" width="94.2857142857143" style="233" hidden="1" customWidth="1"/>
    <col min="4" max="5" width="15.7142857142857" style="232" customWidth="1"/>
    <col min="6" max="6" width="10.7142857142857" style="233" customWidth="1"/>
    <col min="7" max="7" width="10.7142857142857" style="224" customWidth="1"/>
    <col min="8" max="9" width="55.4285714285714" style="231" customWidth="1"/>
    <col min="10" max="10" width="35.7142857142857" style="224" customWidth="1"/>
    <col min="11" max="16384" width="11.4285714285714" style="224"/>
  </cols>
  <sheetData>
    <row r="1" spans="1:12" ht="30.75" customHeight="1">
      <c r="A1" s="220" t="s">
        <v>1801</v>
      </c>
      <c r="B1" s="849" t="s">
        <v>79</v>
      </c>
      <c r="C1" s="221"/>
      <c r="D1" s="222" t="s">
        <v>1802</v>
      </c>
      <c r="E1" s="222" t="s">
        <v>1803</v>
      </c>
      <c r="F1" s="223" t="s">
        <v>1804</v>
      </c>
      <c r="G1" s="223" t="s">
        <v>1805</v>
      </c>
      <c r="H1" s="759" t="s">
        <v>1806</v>
      </c>
      <c r="I1" s="759" t="s">
        <v>1807</v>
      </c>
      <c r="K1" s="225"/>
      <c r="L1" s="226"/>
    </row>
    <row r="2" spans="1:12" ht="39.95" customHeight="1">
      <c r="A2" s="220">
        <v>1</v>
      </c>
      <c r="B2" s="691" t="s">
        <v>1808</v>
      </c>
      <c r="C2" s="227" t="s">
        <v>1808</v>
      </c>
      <c r="D2" s="690">
        <f>_P100199902</f>
        <v>0</v>
      </c>
      <c r="E2" s="690">
        <f>_P100299902</f>
        <v>0</v>
      </c>
      <c r="F2" s="228">
        <f>IF(D2=E2,0,1)</f>
        <v>0</v>
      </c>
      <c r="G2" s="229" t="s">
        <v>1941</v>
      </c>
      <c r="H2" s="760" t="s">
        <v>1942</v>
      </c>
      <c r="I2" s="761" t="s">
        <v>1943</v>
      </c>
      <c r="K2" s="225"/>
      <c r="L2" s="226"/>
    </row>
    <row r="3" spans="1:11" s="1663" customFormat="1" ht="31.5" customHeight="1">
      <c r="A3" s="1663" t="s">
        <v>2693</v>
      </c>
      <c r="B3" s="1664" t="s">
        <v>2694</v>
      </c>
      <c r="C3" s="1664" t="s">
        <v>1808</v>
      </c>
      <c r="D3" s="1665">
        <f>_P100199903</f>
        <v>0</v>
      </c>
      <c r="E3" s="1665">
        <f>_P100299903</f>
        <v>0</v>
      </c>
      <c r="F3" s="1666">
        <f>IF(D3=E3,0,1)</f>
        <v>0</v>
      </c>
      <c r="G3" s="1663" t="s">
        <v>1941</v>
      </c>
      <c r="H3" s="1667" t="s">
        <v>2695</v>
      </c>
      <c r="I3" s="1667" t="s">
        <v>2696</v>
      </c>
      <c r="J3" s="1668"/>
      <c r="K3" s="1668"/>
    </row>
    <row r="4" spans="1:9" ht="39.95" customHeight="1">
      <c r="A4" s="220">
        <v>2</v>
      </c>
      <c r="B4" s="691" t="s">
        <v>1809</v>
      </c>
      <c r="C4" s="227" t="s">
        <v>1809</v>
      </c>
      <c r="D4" s="690">
        <f>_P100100002</f>
        <v>0</v>
      </c>
      <c r="E4" s="690">
        <f>_P100039902</f>
        <v>0</v>
      </c>
      <c r="F4" s="228">
        <f>IF(D4=E4,0,1)</f>
        <v>0</v>
      </c>
      <c r="G4" s="229" t="s">
        <v>1941</v>
      </c>
      <c r="H4" s="760" t="s">
        <v>1944</v>
      </c>
      <c r="I4" s="761" t="s">
        <v>1945</v>
      </c>
    </row>
    <row r="5" spans="1:9" ht="39.95" customHeight="1">
      <c r="A5" s="220">
        <v>3</v>
      </c>
      <c r="B5" s="691" t="s">
        <v>2585</v>
      </c>
      <c r="C5" s="227" t="s">
        <v>1810</v>
      </c>
      <c r="D5" s="690">
        <f>_P100112001</f>
        <v>0</v>
      </c>
      <c r="E5" s="690">
        <f>+_P110001113+_P110002113+_P110003113+_P110001213+_P110002213+_P110003213+_P110021113+_P110022113+_P110023113+_P110021213+_P110022213+_P110023213+_P110041113+_P110042113+_P110043113</f>
        <v>0</v>
      </c>
      <c r="F5" s="228">
        <f t="shared" si="0" ref="F5:F71">IF(D5=E5,0,1)</f>
        <v>0</v>
      </c>
      <c r="G5" s="229" t="s">
        <v>1941</v>
      </c>
      <c r="H5" s="760" t="s">
        <v>1946</v>
      </c>
      <c r="I5" s="761" t="s">
        <v>1947</v>
      </c>
    </row>
    <row r="6" spans="1:9" ht="39.95" customHeight="1">
      <c r="A6" s="220">
        <v>4</v>
      </c>
      <c r="B6" s="691" t="s">
        <v>2584</v>
      </c>
      <c r="C6" s="227" t="s">
        <v>1811</v>
      </c>
      <c r="D6" s="690">
        <f>_P100113001</f>
        <v>0</v>
      </c>
      <c r="E6" s="690">
        <f>+_P110004113+_P110004213+_P110024113+_P110024213+_P110044113</f>
        <v>0</v>
      </c>
      <c r="F6" s="228">
        <f t="shared" si="0"/>
        <v>0</v>
      </c>
      <c r="G6" s="229" t="s">
        <v>1941</v>
      </c>
      <c r="H6" s="760" t="s">
        <v>1948</v>
      </c>
      <c r="I6" s="761" t="s">
        <v>1949</v>
      </c>
    </row>
    <row r="7" spans="1:9" ht="39.95" customHeight="1">
      <c r="A7" s="220">
        <v>5</v>
      </c>
      <c r="B7" s="691" t="s">
        <v>2532</v>
      </c>
      <c r="C7" s="227" t="s">
        <v>1812</v>
      </c>
      <c r="D7" s="690">
        <f>_P100114001</f>
        <v>0</v>
      </c>
      <c r="E7" s="690">
        <f>+_P110005113+_P110005213+_P110025113+_P110025213+_P110045113</f>
        <v>0</v>
      </c>
      <c r="F7" s="228">
        <f t="shared" si="0"/>
        <v>0</v>
      </c>
      <c r="G7" s="229" t="s">
        <v>1941</v>
      </c>
      <c r="H7" s="760" t="s">
        <v>1950</v>
      </c>
      <c r="I7" s="761" t="s">
        <v>1951</v>
      </c>
    </row>
    <row r="8" spans="1:9" ht="39.95" customHeight="1">
      <c r="A8" s="220">
        <v>6</v>
      </c>
      <c r="B8" s="691" t="s">
        <v>2586</v>
      </c>
      <c r="C8" s="227" t="s">
        <v>1813</v>
      </c>
      <c r="D8" s="690">
        <f>_P100115001</f>
        <v>0</v>
      </c>
      <c r="E8" s="690">
        <f>+_P110006113+_P110006213+_P110026113+_P110026213+_P110046113</f>
        <v>0</v>
      </c>
      <c r="F8" s="228">
        <f t="shared" si="0"/>
        <v>0</v>
      </c>
      <c r="G8" s="229" t="s">
        <v>1941</v>
      </c>
      <c r="H8" s="760" t="s">
        <v>1952</v>
      </c>
      <c r="I8" s="761" t="s">
        <v>1953</v>
      </c>
    </row>
    <row r="9" spans="1:9" ht="51">
      <c r="A9" s="220">
        <v>7</v>
      </c>
      <c r="B9" s="691" t="s">
        <v>2533</v>
      </c>
      <c r="C9" s="227" t="s">
        <v>1814</v>
      </c>
      <c r="D9" s="690">
        <f>_P100116001</f>
        <v>0</v>
      </c>
      <c r="E9" s="690">
        <f>+_P110007113+_P110008113+_P110009113+_P110010113+_P110007213+_P110008213+_P110009213+_P110010213+_P110027113+_P110028113+_P110029113+_P110030113+_P110027213+_P110028213+_P110029213+_P110030213+_P110047113+_P110048113+_P110049113+_P110050113</f>
        <v>0</v>
      </c>
      <c r="F9" s="228">
        <f t="shared" si="0"/>
        <v>0</v>
      </c>
      <c r="G9" s="229" t="s">
        <v>1941</v>
      </c>
      <c r="H9" s="760" t="s">
        <v>1954</v>
      </c>
      <c r="I9" s="761" t="s">
        <v>1955</v>
      </c>
    </row>
    <row r="10" spans="1:9" ht="39.95" customHeight="1">
      <c r="A10" s="220">
        <v>8</v>
      </c>
      <c r="B10" s="691" t="s">
        <v>2534</v>
      </c>
      <c r="C10" s="227" t="s">
        <v>1815</v>
      </c>
      <c r="D10" s="690">
        <f>_P100117001</f>
        <v>0</v>
      </c>
      <c r="E10" s="690">
        <f>+_P110011113+_P110011213+_P110031113+_P110031213+_P110051113</f>
        <v>0</v>
      </c>
      <c r="F10" s="228">
        <f t="shared" si="0"/>
        <v>0</v>
      </c>
      <c r="G10" s="229" t="s">
        <v>1941</v>
      </c>
      <c r="H10" s="760" t="s">
        <v>1956</v>
      </c>
      <c r="I10" s="761" t="s">
        <v>1957</v>
      </c>
    </row>
    <row r="11" spans="1:9" ht="39.95" customHeight="1">
      <c r="A11" s="220">
        <v>9</v>
      </c>
      <c r="B11" s="691" t="s">
        <v>2535</v>
      </c>
      <c r="C11" s="227" t="s">
        <v>1816</v>
      </c>
      <c r="D11" s="690">
        <f>_P100118001</f>
        <v>0</v>
      </c>
      <c r="E11" s="690">
        <f>+_P110012113+_P110012213+_P110032113+_P110032213+_P110052113</f>
        <v>0</v>
      </c>
      <c r="F11" s="228">
        <f t="shared" si="0"/>
        <v>0</v>
      </c>
      <c r="G11" s="229" t="s">
        <v>1941</v>
      </c>
      <c r="H11" s="760" t="s">
        <v>1958</v>
      </c>
      <c r="I11" s="761" t="s">
        <v>1959</v>
      </c>
    </row>
    <row r="12" spans="1:9" ht="39.95" customHeight="1">
      <c r="A12" s="220">
        <v>10</v>
      </c>
      <c r="B12" s="691" t="s">
        <v>1902</v>
      </c>
      <c r="C12" s="227" t="s">
        <v>1902</v>
      </c>
      <c r="D12" s="690">
        <f>_P100119002</f>
        <v>0</v>
      </c>
      <c r="E12" s="690">
        <f>_P119019902</f>
        <v>0</v>
      </c>
      <c r="F12" s="228">
        <f>IF(D12=E12,0,1)</f>
        <v>0</v>
      </c>
      <c r="G12" s="229" t="s">
        <v>1941</v>
      </c>
      <c r="H12" s="760" t="s">
        <v>1960</v>
      </c>
      <c r="I12" s="761" t="s">
        <v>1961</v>
      </c>
    </row>
    <row r="13" spans="1:9" ht="39.95" customHeight="1">
      <c r="A13" s="220">
        <v>11</v>
      </c>
      <c r="B13" s="691" t="s">
        <v>1817</v>
      </c>
      <c r="C13" s="227" t="s">
        <v>1817</v>
      </c>
      <c r="D13" s="690">
        <f>_P100161002</f>
        <v>0</v>
      </c>
      <c r="E13" s="690">
        <f>_P161069902</f>
        <v>0</v>
      </c>
      <c r="F13" s="228">
        <f>IF(D13=E13,0,1)</f>
        <v>0</v>
      </c>
      <c r="G13" s="229" t="s">
        <v>1941</v>
      </c>
      <c r="H13" s="760" t="s">
        <v>1962</v>
      </c>
      <c r="I13" s="761" t="s">
        <v>1963</v>
      </c>
    </row>
    <row r="14" spans="1:9" ht="39.95" customHeight="1">
      <c r="A14" s="220">
        <v>12</v>
      </c>
      <c r="B14" s="691" t="s">
        <v>1818</v>
      </c>
      <c r="C14" s="227" t="s">
        <v>1818</v>
      </c>
      <c r="D14" s="690">
        <f>_P100150002</f>
        <v>0</v>
      </c>
      <c r="E14" s="690">
        <f>_P150019906</f>
        <v>0</v>
      </c>
      <c r="F14" s="228">
        <f t="shared" si="0"/>
        <v>0</v>
      </c>
      <c r="G14" s="229" t="s">
        <v>1941</v>
      </c>
      <c r="H14" s="760" t="s">
        <v>1964</v>
      </c>
      <c r="I14" s="761" t="s">
        <v>1965</v>
      </c>
    </row>
    <row r="15" spans="1:9" ht="39.95" customHeight="1">
      <c r="A15" s="220">
        <v>13</v>
      </c>
      <c r="B15" s="691" t="s">
        <v>2671</v>
      </c>
      <c r="C15" s="227" t="s">
        <v>1819</v>
      </c>
      <c r="D15" s="690">
        <f>_P100162001</f>
        <v>0</v>
      </c>
      <c r="E15" s="690">
        <f>_P163019908+_P163049908</f>
        <v>0</v>
      </c>
      <c r="F15" s="228">
        <f t="shared" si="0"/>
        <v>0</v>
      </c>
      <c r="G15" s="229" t="s">
        <v>1941</v>
      </c>
      <c r="H15" s="760" t="s">
        <v>1966</v>
      </c>
      <c r="I15" s="761" t="s">
        <v>1967</v>
      </c>
    </row>
    <row r="16" spans="1:9" ht="39.95" customHeight="1">
      <c r="A16" s="220">
        <v>14</v>
      </c>
      <c r="B16" s="691" t="s">
        <v>2406</v>
      </c>
      <c r="C16" s="227" t="s">
        <v>1820</v>
      </c>
      <c r="D16" s="690">
        <f>_P100162501</f>
        <v>0</v>
      </c>
      <c r="E16" s="690">
        <f>_P162529910+_P162529926</f>
        <v>0</v>
      </c>
      <c r="F16" s="228">
        <f t="shared" si="0"/>
        <v>0</v>
      </c>
      <c r="G16" s="229" t="s">
        <v>1941</v>
      </c>
      <c r="H16" s="760" t="s">
        <v>1968</v>
      </c>
      <c r="I16" s="761" t="s">
        <v>1969</v>
      </c>
    </row>
    <row r="17" spans="1:9" ht="39.95" customHeight="1">
      <c r="A17" s="220">
        <v>15</v>
      </c>
      <c r="B17" s="691" t="s">
        <v>2672</v>
      </c>
      <c r="C17" s="227" t="s">
        <v>1821</v>
      </c>
      <c r="D17" s="690">
        <f>_P100163001</f>
        <v>0</v>
      </c>
      <c r="E17" s="690">
        <f>_P163029908+_P163059908</f>
        <v>0</v>
      </c>
      <c r="F17" s="228">
        <f t="shared" si="0"/>
        <v>0</v>
      </c>
      <c r="G17" s="229" t="s">
        <v>1941</v>
      </c>
      <c r="H17" s="760" t="s">
        <v>1970</v>
      </c>
      <c r="I17" s="761" t="s">
        <v>1971</v>
      </c>
    </row>
    <row r="18" spans="1:9" ht="39.95" customHeight="1">
      <c r="A18" s="220">
        <v>16</v>
      </c>
      <c r="B18" s="691" t="s">
        <v>1822</v>
      </c>
      <c r="C18" s="227" t="s">
        <v>1822</v>
      </c>
      <c r="D18" s="690">
        <f>_P100163501</f>
        <v>0</v>
      </c>
      <c r="E18" s="690">
        <f>_P163509907</f>
        <v>0</v>
      </c>
      <c r="F18" s="228">
        <f t="shared" si="0"/>
        <v>0</v>
      </c>
      <c r="G18" s="229" t="s">
        <v>1941</v>
      </c>
      <c r="H18" s="761" t="s">
        <v>1972</v>
      </c>
      <c r="I18" s="761" t="s">
        <v>1973</v>
      </c>
    </row>
    <row r="19" spans="1:9" ht="39.95" customHeight="1">
      <c r="A19" s="220">
        <v>17</v>
      </c>
      <c r="B19" s="691" t="s">
        <v>1823</v>
      </c>
      <c r="C19" s="227" t="s">
        <v>1823</v>
      </c>
      <c r="D19" s="690">
        <f>_P100164001</f>
        <v>0</v>
      </c>
      <c r="E19" s="690">
        <f>_P164029918</f>
        <v>0</v>
      </c>
      <c r="F19" s="228">
        <f t="shared" si="0"/>
        <v>0</v>
      </c>
      <c r="G19" s="229" t="s">
        <v>1941</v>
      </c>
      <c r="H19" s="761" t="s">
        <v>1974</v>
      </c>
      <c r="I19" s="761" t="s">
        <v>1975</v>
      </c>
    </row>
    <row r="20" spans="1:9" ht="39.95" customHeight="1">
      <c r="A20" s="220">
        <v>18</v>
      </c>
      <c r="B20" s="691" t="s">
        <v>1824</v>
      </c>
      <c r="C20" s="227" t="s">
        <v>1824</v>
      </c>
      <c r="D20" s="690">
        <f>_P100220002</f>
        <v>0</v>
      </c>
      <c r="E20" s="690">
        <f>_P161069903</f>
        <v>0</v>
      </c>
      <c r="F20" s="228">
        <f t="shared" si="0"/>
        <v>0</v>
      </c>
      <c r="G20" s="229" t="s">
        <v>1941</v>
      </c>
      <c r="H20" s="761" t="s">
        <v>1976</v>
      </c>
      <c r="I20" s="761" t="s">
        <v>1977</v>
      </c>
    </row>
    <row r="21" spans="1:9" ht="39.95" customHeight="1">
      <c r="A21" s="220">
        <v>19</v>
      </c>
      <c r="B21" s="691" t="s">
        <v>1825</v>
      </c>
      <c r="C21" s="227" t="s">
        <v>1825</v>
      </c>
      <c r="D21" s="690">
        <f>_P100269202</f>
        <v>0</v>
      </c>
      <c r="E21" s="690">
        <f>_P500539902</f>
        <v>0</v>
      </c>
      <c r="F21" s="228">
        <f t="shared" si="0"/>
        <v>0</v>
      </c>
      <c r="G21" s="229" t="s">
        <v>1941</v>
      </c>
      <c r="H21" s="761" t="s">
        <v>1978</v>
      </c>
      <c r="I21" s="761" t="s">
        <v>1979</v>
      </c>
    </row>
    <row r="22" spans="1:9" ht="39.95" customHeight="1">
      <c r="A22" s="220">
        <v>20</v>
      </c>
      <c r="B22" s="691" t="s">
        <v>1826</v>
      </c>
      <c r="C22" s="227" t="s">
        <v>1826</v>
      </c>
      <c r="D22" s="690">
        <f>_P100100002</f>
        <v>0</v>
      </c>
      <c r="E22" s="690">
        <f>_P405001014</f>
        <v>0</v>
      </c>
      <c r="F22" s="228">
        <f>IF(D22=E22,0,1)</f>
        <v>0</v>
      </c>
      <c r="G22" s="229" t="s">
        <v>1941</v>
      </c>
      <c r="H22" s="761" t="s">
        <v>1980</v>
      </c>
      <c r="I22" s="761" t="s">
        <v>1981</v>
      </c>
    </row>
    <row r="23" spans="1:9" ht="39.95" customHeight="1">
      <c r="A23" s="220">
        <v>21</v>
      </c>
      <c r="B23" s="691" t="s">
        <v>1827</v>
      </c>
      <c r="C23" s="227" t="s">
        <v>1827</v>
      </c>
      <c r="D23" s="690">
        <f>_P100119902</f>
        <v>0</v>
      </c>
      <c r="E23" s="690">
        <f>_P405002014</f>
        <v>0</v>
      </c>
      <c r="F23" s="228">
        <f t="shared" si="0"/>
        <v>0</v>
      </c>
      <c r="G23" s="229" t="s">
        <v>1941</v>
      </c>
      <c r="H23" s="761" t="s">
        <v>1982</v>
      </c>
      <c r="I23" s="761" t="s">
        <v>1983</v>
      </c>
    </row>
    <row r="24" spans="1:9" ht="39.95" customHeight="1">
      <c r="A24" s="220">
        <v>22</v>
      </c>
      <c r="B24" s="691" t="s">
        <v>1828</v>
      </c>
      <c r="C24" s="227" t="s">
        <v>1828</v>
      </c>
      <c r="D24" s="690">
        <f>_P100129902</f>
        <v>0</v>
      </c>
      <c r="E24" s="690">
        <f>_P405003014</f>
        <v>0</v>
      </c>
      <c r="F24" s="228">
        <f t="shared" si="0"/>
        <v>0</v>
      </c>
      <c r="G24" s="229" t="s">
        <v>1941</v>
      </c>
      <c r="H24" s="761" t="s">
        <v>1984</v>
      </c>
      <c r="I24" s="761" t="s">
        <v>1985</v>
      </c>
    </row>
    <row r="25" spans="1:9" ht="39.95" customHeight="1">
      <c r="A25" s="220">
        <v>23</v>
      </c>
      <c r="B25" s="691" t="s">
        <v>1923</v>
      </c>
      <c r="C25" s="227" t="s">
        <v>1923</v>
      </c>
      <c r="D25" s="690">
        <f>_P405004014</f>
        <v>0</v>
      </c>
      <c r="E25" s="690">
        <f>_P100149902+_P100150002</f>
        <v>0</v>
      </c>
      <c r="F25" s="228">
        <f t="shared" si="0"/>
        <v>0</v>
      </c>
      <c r="G25" s="229" t="s">
        <v>1941</v>
      </c>
      <c r="H25" s="761" t="s">
        <v>1986</v>
      </c>
      <c r="I25" s="761" t="s">
        <v>1987</v>
      </c>
    </row>
    <row r="26" spans="1:9" ht="39.95" customHeight="1">
      <c r="A26" s="220">
        <v>24</v>
      </c>
      <c r="B26" s="691" t="s">
        <v>1829</v>
      </c>
      <c r="C26" s="227" t="s">
        <v>1829</v>
      </c>
      <c r="D26" s="690">
        <f>_P100161002</f>
        <v>0</v>
      </c>
      <c r="E26" s="690">
        <f>_P405005014</f>
        <v>0</v>
      </c>
      <c r="F26" s="228">
        <f t="shared" si="0"/>
        <v>0</v>
      </c>
      <c r="G26" s="229" t="s">
        <v>1941</v>
      </c>
      <c r="H26" s="761" t="s">
        <v>1988</v>
      </c>
      <c r="I26" s="761" t="s">
        <v>1989</v>
      </c>
    </row>
    <row r="27" spans="1:9" ht="39.95" customHeight="1">
      <c r="A27" s="220">
        <v>25</v>
      </c>
      <c r="B27" s="691" t="s">
        <v>1924</v>
      </c>
      <c r="C27" s="227" t="s">
        <v>1924</v>
      </c>
      <c r="D27" s="690">
        <f>_P405006014</f>
        <v>0</v>
      </c>
      <c r="E27" s="690">
        <f>_P100162902+_P100169902+_P100119002+_P100170002</f>
        <v>0</v>
      </c>
      <c r="F27" s="228">
        <f t="shared" si="0"/>
        <v>0</v>
      </c>
      <c r="G27" s="229" t="s">
        <v>1941</v>
      </c>
      <c r="H27" s="761" t="s">
        <v>1990</v>
      </c>
      <c r="I27" s="761" t="s">
        <v>1991</v>
      </c>
    </row>
    <row r="28" spans="1:9" ht="39.95" customHeight="1">
      <c r="A28" s="220">
        <v>26</v>
      </c>
      <c r="B28" s="691" t="s">
        <v>1830</v>
      </c>
      <c r="C28" s="227" t="s">
        <v>1830</v>
      </c>
      <c r="D28" s="690">
        <f>_P100209902</f>
        <v>0</v>
      </c>
      <c r="E28" s="690">
        <f>_P405015014</f>
        <v>0</v>
      </c>
      <c r="F28" s="228">
        <f t="shared" si="0"/>
        <v>0</v>
      </c>
      <c r="G28" s="229" t="s">
        <v>1941</v>
      </c>
      <c r="H28" s="761" t="s">
        <v>1992</v>
      </c>
      <c r="I28" s="761" t="s">
        <v>1993</v>
      </c>
    </row>
    <row r="29" spans="1:9" ht="39.95" customHeight="1">
      <c r="A29" s="220">
        <v>27</v>
      </c>
      <c r="B29" s="691" t="s">
        <v>1831</v>
      </c>
      <c r="C29" s="227" t="s">
        <v>1831</v>
      </c>
      <c r="D29" s="690">
        <f>_P100219902</f>
        <v>0</v>
      </c>
      <c r="E29" s="690">
        <f>_P405016014</f>
        <v>0</v>
      </c>
      <c r="F29" s="228">
        <f t="shared" si="0"/>
        <v>0</v>
      </c>
      <c r="G29" s="229" t="s">
        <v>1941</v>
      </c>
      <c r="H29" s="761" t="s">
        <v>1994</v>
      </c>
      <c r="I29" s="761" t="s">
        <v>1995</v>
      </c>
    </row>
    <row r="30" spans="1:9" ht="39.95" customHeight="1">
      <c r="A30" s="220">
        <v>28</v>
      </c>
      <c r="B30" s="691" t="s">
        <v>1832</v>
      </c>
      <c r="C30" s="227" t="s">
        <v>1832</v>
      </c>
      <c r="D30" s="690">
        <f>_P100220002</f>
        <v>0</v>
      </c>
      <c r="E30" s="690">
        <f>_P405017014</f>
        <v>0</v>
      </c>
      <c r="F30" s="228">
        <f t="shared" si="0"/>
        <v>0</v>
      </c>
      <c r="G30" s="229" t="s">
        <v>1941</v>
      </c>
      <c r="H30" s="761" t="s">
        <v>1996</v>
      </c>
      <c r="I30" s="761" t="s">
        <v>1997</v>
      </c>
    </row>
    <row r="31" spans="1:9" ht="39.95" customHeight="1">
      <c r="A31" s="220">
        <v>29</v>
      </c>
      <c r="B31" s="691" t="s">
        <v>1833</v>
      </c>
      <c r="C31" s="227" t="s">
        <v>1833</v>
      </c>
      <c r="D31" s="690">
        <f>_P100240002</f>
        <v>0</v>
      </c>
      <c r="E31" s="690">
        <f>_P405018014</f>
        <v>0</v>
      </c>
      <c r="F31" s="228">
        <f t="shared" si="0"/>
        <v>0</v>
      </c>
      <c r="G31" s="229" t="s">
        <v>1941</v>
      </c>
      <c r="H31" s="761" t="s">
        <v>1998</v>
      </c>
      <c r="I31" s="761" t="s">
        <v>1999</v>
      </c>
    </row>
    <row r="32" spans="1:9" ht="39.95" customHeight="1">
      <c r="A32" s="220">
        <v>30</v>
      </c>
      <c r="B32" s="691" t="s">
        <v>1925</v>
      </c>
      <c r="C32" s="227" t="s">
        <v>1925</v>
      </c>
      <c r="D32" s="690">
        <f>_P405019014</f>
        <v>0</v>
      </c>
      <c r="E32" s="690">
        <f>_P100233902+_P100239902+_P100252002+_P100253002</f>
        <v>0</v>
      </c>
      <c r="F32" s="228">
        <f t="shared" si="0"/>
        <v>0</v>
      </c>
      <c r="G32" s="229" t="s">
        <v>1941</v>
      </c>
      <c r="H32" s="761" t="s">
        <v>2000</v>
      </c>
      <c r="I32" s="761" t="s">
        <v>2001</v>
      </c>
    </row>
    <row r="33" spans="1:9" ht="39.95" customHeight="1">
      <c r="A33" s="220">
        <v>31</v>
      </c>
      <c r="B33" s="691" t="s">
        <v>1834</v>
      </c>
      <c r="C33" s="227" t="s">
        <v>1834</v>
      </c>
      <c r="D33" s="690">
        <f>_P100289902</f>
        <v>0</v>
      </c>
      <c r="E33" s="690">
        <f>_P405020014</f>
        <v>0</v>
      </c>
      <c r="F33" s="228">
        <f t="shared" si="0"/>
        <v>0</v>
      </c>
      <c r="G33" s="229" t="s">
        <v>1941</v>
      </c>
      <c r="H33" s="761" t="s">
        <v>2002</v>
      </c>
      <c r="I33" s="761" t="s">
        <v>2003</v>
      </c>
    </row>
    <row r="34" spans="1:9" ht="39.95" customHeight="1">
      <c r="A34" s="220">
        <v>32</v>
      </c>
      <c r="B34" s="691" t="s">
        <v>2471</v>
      </c>
      <c r="C34" s="227" t="s">
        <v>1835</v>
      </c>
      <c r="D34" s="690">
        <f>_P100268002+_P100269202</f>
        <v>0</v>
      </c>
      <c r="E34" s="690">
        <f>_P268039904+_P268049904</f>
        <v>0</v>
      </c>
      <c r="F34" s="228">
        <f t="shared" si="0"/>
        <v>0</v>
      </c>
      <c r="G34" s="229" t="s">
        <v>1941</v>
      </c>
      <c r="H34" s="761" t="s">
        <v>2004</v>
      </c>
      <c r="I34" s="761" t="s">
        <v>2005</v>
      </c>
    </row>
    <row r="35" spans="1:9" ht="39.95" customHeight="1">
      <c r="A35" s="220">
        <v>33</v>
      </c>
      <c r="B35" s="691" t="s">
        <v>1836</v>
      </c>
      <c r="C35" s="227" t="s">
        <v>1836</v>
      </c>
      <c r="D35" s="690">
        <f>_P300376501</f>
        <v>0</v>
      </c>
      <c r="E35" s="690">
        <f>_P376539902</f>
        <v>0</v>
      </c>
      <c r="F35" s="228">
        <f t="shared" si="0"/>
        <v>0</v>
      </c>
      <c r="G35" s="229" t="s">
        <v>1941</v>
      </c>
      <c r="H35" s="761" t="s">
        <v>2006</v>
      </c>
      <c r="I35" s="761" t="s">
        <v>2007</v>
      </c>
    </row>
    <row r="36" spans="1:9" ht="39.95" customHeight="1">
      <c r="A36" s="220">
        <v>34</v>
      </c>
      <c r="B36" s="691" t="s">
        <v>1837</v>
      </c>
      <c r="C36" s="227" t="s">
        <v>1837</v>
      </c>
      <c r="D36" s="690">
        <f>_P400499902</f>
        <v>0</v>
      </c>
      <c r="E36" s="690">
        <f>_P500524011</f>
        <v>0</v>
      </c>
      <c r="F36" s="228">
        <f t="shared" si="0"/>
        <v>0</v>
      </c>
      <c r="G36" s="229" t="s">
        <v>1941</v>
      </c>
      <c r="H36" s="761" t="s">
        <v>2008</v>
      </c>
      <c r="I36" s="761" t="s">
        <v>2009</v>
      </c>
    </row>
    <row r="37" spans="1:9" s="1663" customFormat="1" ht="31.5" customHeight="1">
      <c r="A37" s="1669" t="s">
        <v>2697</v>
      </c>
      <c r="B37" s="1670" t="s">
        <v>2698</v>
      </c>
      <c r="C37" s="1670" t="s">
        <v>1837</v>
      </c>
      <c r="D37" s="1671">
        <f>_P400499903</f>
        <v>0</v>
      </c>
      <c r="E37" s="1671">
        <f>_P500504011</f>
        <v>0</v>
      </c>
      <c r="F37" s="1672">
        <f t="shared" si="0"/>
        <v>0</v>
      </c>
      <c r="G37" s="1673" t="s">
        <v>1941</v>
      </c>
      <c r="H37" s="1674" t="s">
        <v>2699</v>
      </c>
      <c r="I37" s="1674" t="s">
        <v>2700</v>
      </c>
    </row>
    <row r="38" spans="1:9" ht="39.95" customHeight="1">
      <c r="A38" s="220">
        <v>35</v>
      </c>
      <c r="B38" s="691" t="s">
        <v>1838</v>
      </c>
      <c r="C38" s="227" t="s">
        <v>1838</v>
      </c>
      <c r="D38" s="690">
        <f>_P500539911</f>
        <v>0</v>
      </c>
      <c r="E38" s="690">
        <f>_P100289902</f>
        <v>0</v>
      </c>
      <c r="F38" s="228">
        <f t="shared" si="0"/>
        <v>0</v>
      </c>
      <c r="G38" s="229" t="s">
        <v>1941</v>
      </c>
      <c r="H38" s="761" t="s">
        <v>2010</v>
      </c>
      <c r="I38" s="761" t="s">
        <v>2011</v>
      </c>
    </row>
    <row r="39" spans="1:9" s="1663" customFormat="1" ht="31.5" customHeight="1">
      <c r="A39" s="1669" t="s">
        <v>2701</v>
      </c>
      <c r="B39" s="1670" t="s">
        <v>2702</v>
      </c>
      <c r="C39" s="1670" t="s">
        <v>1838</v>
      </c>
      <c r="D39" s="1671">
        <f>_P500519911</f>
        <v>0</v>
      </c>
      <c r="E39" s="1671">
        <f>_P100289903</f>
        <v>0</v>
      </c>
      <c r="F39" s="1672">
        <f t="shared" si="0"/>
        <v>0</v>
      </c>
      <c r="G39" s="1673" t="s">
        <v>1941</v>
      </c>
      <c r="H39" s="1674" t="s">
        <v>2703</v>
      </c>
      <c r="I39" s="1674" t="s">
        <v>2704</v>
      </c>
    </row>
    <row r="40" spans="1:9" ht="39.95" customHeight="1">
      <c r="A40" s="220">
        <v>36</v>
      </c>
      <c r="B40" s="691" t="s">
        <v>2472</v>
      </c>
      <c r="C40" s="227" t="s">
        <v>1839</v>
      </c>
      <c r="D40" s="690">
        <f>_P500539901+_P500539902</f>
        <v>0</v>
      </c>
      <c r="E40" s="690">
        <f>_P268039904+_P268049904</f>
        <v>0</v>
      </c>
      <c r="F40" s="228">
        <f t="shared" si="0"/>
        <v>0</v>
      </c>
      <c r="G40" s="229" t="s">
        <v>1941</v>
      </c>
      <c r="H40" s="761" t="s">
        <v>2012</v>
      </c>
      <c r="I40" s="761" t="s">
        <v>2013</v>
      </c>
    </row>
    <row r="41" spans="1:9" ht="39.95" customHeight="1">
      <c r="A41" s="220">
        <v>37</v>
      </c>
      <c r="B41" s="691" t="s">
        <v>2718</v>
      </c>
      <c r="C41" s="227" t="s">
        <v>1840</v>
      </c>
      <c r="D41" s="690">
        <f>_P500524004</f>
        <v>0</v>
      </c>
      <c r="E41" s="690">
        <f>_P300399001</f>
        <v>0</v>
      </c>
      <c r="F41" s="228">
        <f t="shared" si="0"/>
        <v>0</v>
      </c>
      <c r="G41" s="229" t="s">
        <v>1941</v>
      </c>
      <c r="H41" s="761" t="s">
        <v>2014</v>
      </c>
      <c r="I41" s="761" t="s">
        <v>2015</v>
      </c>
    </row>
    <row r="42" spans="1:9" s="1663" customFormat="1" ht="31.5" customHeight="1">
      <c r="A42" s="1669" t="s">
        <v>2705</v>
      </c>
      <c r="B42" s="1670" t="s">
        <v>2706</v>
      </c>
      <c r="C42" s="1670" t="s">
        <v>1840</v>
      </c>
      <c r="D42" s="1671">
        <f>_P500504004</f>
        <v>0</v>
      </c>
      <c r="E42" s="1675">
        <f>_P300399003</f>
        <v>0</v>
      </c>
      <c r="F42" s="1672">
        <f t="shared" si="0"/>
        <v>0</v>
      </c>
      <c r="G42" s="1673" t="s">
        <v>1941</v>
      </c>
      <c r="H42" s="1674" t="s">
        <v>2707</v>
      </c>
      <c r="I42" s="1674" t="s">
        <v>2708</v>
      </c>
    </row>
    <row r="43" spans="1:9" ht="39.95" customHeight="1">
      <c r="A43" s="220">
        <v>38</v>
      </c>
      <c r="B43" s="691" t="s">
        <v>1841</v>
      </c>
      <c r="C43" s="227" t="s">
        <v>1841</v>
      </c>
      <c r="D43" s="690">
        <f>_P500524008</f>
        <v>0</v>
      </c>
      <c r="E43" s="690">
        <f>_P400460002</f>
        <v>0</v>
      </c>
      <c r="F43" s="228">
        <f t="shared" si="0"/>
        <v>0</v>
      </c>
      <c r="G43" s="229" t="s">
        <v>1941</v>
      </c>
      <c r="H43" s="761" t="s">
        <v>2016</v>
      </c>
      <c r="I43" s="761" t="s">
        <v>2017</v>
      </c>
    </row>
    <row r="44" spans="1:9" s="1663" customFormat="1" ht="31.5" customHeight="1">
      <c r="A44" s="1669" t="s">
        <v>2709</v>
      </c>
      <c r="B44" s="1670" t="s">
        <v>2710</v>
      </c>
      <c r="C44" s="1670" t="s">
        <v>1841</v>
      </c>
      <c r="D44" s="1671">
        <f>_P500504008</f>
        <v>0</v>
      </c>
      <c r="E44" s="1671">
        <f>_P400460003</f>
        <v>0</v>
      </c>
      <c r="F44" s="1672">
        <f t="shared" si="0"/>
        <v>0</v>
      </c>
      <c r="G44" s="1673" t="s">
        <v>1941</v>
      </c>
      <c r="H44" s="1674" t="s">
        <v>2711</v>
      </c>
      <c r="I44" s="1674" t="s">
        <v>2712</v>
      </c>
    </row>
    <row r="45" spans="1:9" ht="39.75" customHeight="1">
      <c r="A45" s="220">
        <v>39</v>
      </c>
      <c r="B45" s="758" t="s">
        <v>2572</v>
      </c>
      <c r="C45" s="757" t="s">
        <v>1903</v>
      </c>
      <c r="D45" s="690">
        <f>+_P110001113+_P110001213+_P110021113+_P110021213+_P110041113</f>
        <v>0</v>
      </c>
      <c r="E45" s="690">
        <f>_P1100.101006+_P1100.121013</f>
        <v>0</v>
      </c>
      <c r="F45" s="228">
        <f t="shared" si="0"/>
        <v>0</v>
      </c>
      <c r="G45" s="229" t="s">
        <v>1941</v>
      </c>
      <c r="H45" s="761" t="s">
        <v>2018</v>
      </c>
      <c r="I45" s="761" t="s">
        <v>2019</v>
      </c>
    </row>
    <row r="46" spans="1:9" ht="39.95" customHeight="1">
      <c r="A46" s="220">
        <v>40</v>
      </c>
      <c r="B46" s="758" t="s">
        <v>2536</v>
      </c>
      <c r="C46" s="757" t="s">
        <v>1904</v>
      </c>
      <c r="D46" s="690">
        <f>+_P110002113+_P110002213+_P110022113+_P110022213+_P110042113</f>
        <v>0</v>
      </c>
      <c r="E46" s="690">
        <f>_P1100.102006+_P1100.122013</f>
        <v>0</v>
      </c>
      <c r="F46" s="228">
        <f t="shared" si="0"/>
        <v>0</v>
      </c>
      <c r="G46" s="229" t="s">
        <v>1941</v>
      </c>
      <c r="H46" s="761" t="s">
        <v>2020</v>
      </c>
      <c r="I46" s="761" t="s">
        <v>2021</v>
      </c>
    </row>
    <row r="47" spans="1:9" ht="39.95" customHeight="1">
      <c r="A47" s="220">
        <v>41</v>
      </c>
      <c r="B47" s="758" t="s">
        <v>2537</v>
      </c>
      <c r="C47" s="757" t="s">
        <v>1905</v>
      </c>
      <c r="D47" s="690">
        <f>+_P110003113+_P110003213+_P110023113+_P110023213+_P110043113</f>
        <v>0</v>
      </c>
      <c r="E47" s="690">
        <f>_P1100.103006+_P1100.123013</f>
        <v>0</v>
      </c>
      <c r="F47" s="228">
        <f t="shared" si="0"/>
        <v>0</v>
      </c>
      <c r="G47" s="229" t="s">
        <v>1941</v>
      </c>
      <c r="H47" s="761" t="s">
        <v>2022</v>
      </c>
      <c r="I47" s="761" t="s">
        <v>2023</v>
      </c>
    </row>
    <row r="48" spans="1:9" ht="39.95" customHeight="1">
      <c r="A48" s="220">
        <v>42</v>
      </c>
      <c r="B48" s="758" t="s">
        <v>2538</v>
      </c>
      <c r="C48" s="757" t="s">
        <v>1906</v>
      </c>
      <c r="D48" s="690">
        <f>+_P110004113+_P110004213+_P110024113+_P110024213+_P110044113</f>
        <v>0</v>
      </c>
      <c r="E48" s="690">
        <f>_P1100.104006+_P1100.124013</f>
        <v>0</v>
      </c>
      <c r="F48" s="228">
        <f t="shared" si="0"/>
        <v>0</v>
      </c>
      <c r="G48" s="229" t="s">
        <v>1941</v>
      </c>
      <c r="H48" s="761" t="s">
        <v>2024</v>
      </c>
      <c r="I48" s="761" t="s">
        <v>2025</v>
      </c>
    </row>
    <row r="49" spans="1:9" ht="39.95" customHeight="1">
      <c r="A49" s="220">
        <v>43</v>
      </c>
      <c r="B49" s="758" t="s">
        <v>2539</v>
      </c>
      <c r="C49" s="757" t="s">
        <v>1907</v>
      </c>
      <c r="D49" s="690">
        <f>+_P110005113+_P110005213+_P110025113+_P110025213+_P110045113</f>
        <v>0</v>
      </c>
      <c r="E49" s="690">
        <f>_P1100.105006+_P1100.125013</f>
        <v>0</v>
      </c>
      <c r="F49" s="228">
        <f t="shared" si="0"/>
        <v>0</v>
      </c>
      <c r="G49" s="229" t="s">
        <v>1941</v>
      </c>
      <c r="H49" s="761" t="s">
        <v>2026</v>
      </c>
      <c r="I49" s="761" t="s">
        <v>2027</v>
      </c>
    </row>
    <row r="50" spans="1:9" ht="39.95" customHeight="1">
      <c r="A50" s="220">
        <v>44</v>
      </c>
      <c r="B50" s="758" t="s">
        <v>2540</v>
      </c>
      <c r="C50" s="757" t="s">
        <v>1908</v>
      </c>
      <c r="D50" s="690">
        <f>+_P110006113+_P110006213+_P110026113+_P110026213+_P110046113</f>
        <v>0</v>
      </c>
      <c r="E50" s="690">
        <f>_P1100.106006+_P1100.126013</f>
        <v>0</v>
      </c>
      <c r="F50" s="228">
        <f t="shared" si="0"/>
        <v>0</v>
      </c>
      <c r="G50" s="229" t="s">
        <v>1941</v>
      </c>
      <c r="H50" s="761" t="s">
        <v>2028</v>
      </c>
      <c r="I50" s="761" t="s">
        <v>2029</v>
      </c>
    </row>
    <row r="51" spans="1:9" ht="39.95" customHeight="1">
      <c r="A51" s="220">
        <v>45</v>
      </c>
      <c r="B51" s="758" t="s">
        <v>2541</v>
      </c>
      <c r="C51" s="757" t="s">
        <v>1909</v>
      </c>
      <c r="D51" s="690">
        <f>+_P110007113+_P110007213+_P110027113+_P110027213+_P110047113</f>
        <v>0</v>
      </c>
      <c r="E51" s="690">
        <f>_P1100.107006+_P1100.127013</f>
        <v>0</v>
      </c>
      <c r="F51" s="228">
        <f t="shared" si="0"/>
        <v>0</v>
      </c>
      <c r="G51" s="229" t="s">
        <v>1941</v>
      </c>
      <c r="H51" s="761" t="s">
        <v>2030</v>
      </c>
      <c r="I51" s="761" t="s">
        <v>2031</v>
      </c>
    </row>
    <row r="52" spans="1:9" ht="39.95" customHeight="1">
      <c r="A52" s="220">
        <v>46</v>
      </c>
      <c r="B52" s="758" t="s">
        <v>2542</v>
      </c>
      <c r="C52" s="757" t="s">
        <v>1910</v>
      </c>
      <c r="D52" s="690">
        <f>+_P110008113+_P110008213+_P110030113+_P110026213+_P110048113</f>
        <v>0</v>
      </c>
      <c r="E52" s="690">
        <f>_P1100.108006+_P1100.128013</f>
        <v>0</v>
      </c>
      <c r="F52" s="228">
        <f t="shared" si="0"/>
        <v>0</v>
      </c>
      <c r="G52" s="229" t="s">
        <v>1941</v>
      </c>
      <c r="H52" s="761" t="s">
        <v>2032</v>
      </c>
      <c r="I52" s="761" t="s">
        <v>2033</v>
      </c>
    </row>
    <row r="53" spans="1:9" ht="39.95" customHeight="1">
      <c r="A53" s="220">
        <v>47</v>
      </c>
      <c r="B53" s="758" t="s">
        <v>2543</v>
      </c>
      <c r="C53" s="757" t="s">
        <v>1911</v>
      </c>
      <c r="D53" s="690">
        <f>+_P110009113+_P110009213+_P110029113+_P110029213+_P110049113</f>
        <v>0</v>
      </c>
      <c r="E53" s="690">
        <f>_P1100.109006+_P1100.129013</f>
        <v>0</v>
      </c>
      <c r="F53" s="228">
        <f t="shared" si="0"/>
        <v>0</v>
      </c>
      <c r="G53" s="229" t="s">
        <v>1941</v>
      </c>
      <c r="H53" s="761" t="s">
        <v>2034</v>
      </c>
      <c r="I53" s="761" t="s">
        <v>2035</v>
      </c>
    </row>
    <row r="54" spans="1:9" ht="39.95" customHeight="1">
      <c r="A54" s="220">
        <v>48</v>
      </c>
      <c r="B54" s="758" t="s">
        <v>2544</v>
      </c>
      <c r="C54" s="757" t="s">
        <v>1912</v>
      </c>
      <c r="D54" s="690">
        <f>+_P110010113+_P110010213+_P110030113+_P110030213+_P110050113</f>
        <v>0</v>
      </c>
      <c r="E54" s="690">
        <f>_P1100.110006+_P1100.130013</f>
        <v>0</v>
      </c>
      <c r="F54" s="228">
        <f t="shared" si="0"/>
        <v>0</v>
      </c>
      <c r="G54" s="229" t="s">
        <v>1941</v>
      </c>
      <c r="H54" s="761" t="s">
        <v>2036</v>
      </c>
      <c r="I54" s="761" t="s">
        <v>2037</v>
      </c>
    </row>
    <row r="55" spans="1:9" ht="39.95" customHeight="1">
      <c r="A55" s="220">
        <v>49</v>
      </c>
      <c r="B55" s="758" t="s">
        <v>2545</v>
      </c>
      <c r="C55" s="757" t="s">
        <v>1913</v>
      </c>
      <c r="D55" s="690">
        <f>+_P110011113+_P110011213+_P110031113+_P110031213+_P110051113</f>
        <v>0</v>
      </c>
      <c r="E55" s="690">
        <f>_P1100.111006+_P1100.131013</f>
        <v>0</v>
      </c>
      <c r="F55" s="228">
        <f t="shared" si="0"/>
        <v>0</v>
      </c>
      <c r="G55" s="229" t="s">
        <v>1941</v>
      </c>
      <c r="H55" s="761" t="s">
        <v>2038</v>
      </c>
      <c r="I55" s="761" t="s">
        <v>2039</v>
      </c>
    </row>
    <row r="56" spans="1:9" ht="39.95" customHeight="1">
      <c r="A56" s="220">
        <v>50</v>
      </c>
      <c r="B56" s="758" t="s">
        <v>2546</v>
      </c>
      <c r="C56" s="757" t="s">
        <v>1914</v>
      </c>
      <c r="D56" s="690">
        <f>+_P110012113+_P110012213+_P110032113+_P110032213+_P110052113</f>
        <v>0</v>
      </c>
      <c r="E56" s="690">
        <f>_P1100.112006+_P1100.132013</f>
        <v>0</v>
      </c>
      <c r="F56" s="228">
        <f t="shared" si="0"/>
        <v>0</v>
      </c>
      <c r="G56" s="229" t="s">
        <v>1941</v>
      </c>
      <c r="H56" s="761" t="s">
        <v>2040</v>
      </c>
      <c r="I56" s="761" t="s">
        <v>2041</v>
      </c>
    </row>
    <row r="57" spans="1:9" ht="35.25" customHeight="1">
      <c r="A57" s="220">
        <v>51</v>
      </c>
      <c r="B57" s="758" t="s">
        <v>2571</v>
      </c>
      <c r="C57" s="227" t="s">
        <v>1926</v>
      </c>
      <c r="D57" s="690">
        <f>+_P110001114+_P110001214+_P110021114+_P110021214+_P110041114</f>
        <v>0</v>
      </c>
      <c r="E57" s="690">
        <f>+_P1100.401014</f>
        <v>0</v>
      </c>
      <c r="F57" s="228">
        <f t="shared" si="0"/>
        <v>0</v>
      </c>
      <c r="G57" s="229" t="s">
        <v>1941</v>
      </c>
      <c r="H57" s="761" t="s">
        <v>2547</v>
      </c>
      <c r="I57" s="761" t="s">
        <v>2548</v>
      </c>
    </row>
    <row r="58" spans="1:9" ht="39.95" customHeight="1">
      <c r="A58" s="220">
        <v>52</v>
      </c>
      <c r="B58" s="691" t="s">
        <v>2687</v>
      </c>
      <c r="C58" s="227" t="s">
        <v>1927</v>
      </c>
      <c r="D58" s="690">
        <f>+_P110002114+_P110002214+_P110022114+_P110022214+_P110042114</f>
        <v>0</v>
      </c>
      <c r="E58" s="690">
        <f>_P1100.402014</f>
        <v>0</v>
      </c>
      <c r="F58" s="228">
        <f t="shared" si="0"/>
        <v>0</v>
      </c>
      <c r="G58" s="229" t="s">
        <v>1941</v>
      </c>
      <c r="H58" s="761" t="s">
        <v>2549</v>
      </c>
      <c r="I58" s="761" t="s">
        <v>2550</v>
      </c>
    </row>
    <row r="59" spans="1:9" ht="39.95" customHeight="1">
      <c r="A59" s="220">
        <v>53</v>
      </c>
      <c r="B59" s="758" t="s">
        <v>2574</v>
      </c>
      <c r="C59" s="227" t="s">
        <v>1928</v>
      </c>
      <c r="D59" s="690">
        <f>+_P110003114+_P110003214+_P110023114+_P110023214+_P110043114</f>
        <v>0</v>
      </c>
      <c r="E59" s="690">
        <f>+_P1100.403014</f>
        <v>0</v>
      </c>
      <c r="F59" s="228">
        <f t="shared" si="0"/>
        <v>0</v>
      </c>
      <c r="G59" s="229" t="s">
        <v>1941</v>
      </c>
      <c r="H59" s="761" t="s">
        <v>2551</v>
      </c>
      <c r="I59" s="761" t="s">
        <v>2552</v>
      </c>
    </row>
    <row r="60" spans="1:9" ht="39.95" customHeight="1">
      <c r="A60" s="220">
        <v>54</v>
      </c>
      <c r="B60" s="758" t="s">
        <v>2573</v>
      </c>
      <c r="C60" s="227" t="s">
        <v>1929</v>
      </c>
      <c r="D60" s="690">
        <f>+_P110004114+_P110004214+_P110024114+_P110024214+_P110044114</f>
        <v>0</v>
      </c>
      <c r="E60" s="690">
        <f>+_P1100.404014</f>
        <v>0</v>
      </c>
      <c r="F60" s="228">
        <f t="shared" si="0"/>
        <v>0</v>
      </c>
      <c r="G60" s="229" t="s">
        <v>1941</v>
      </c>
      <c r="H60" s="761" t="s">
        <v>2553</v>
      </c>
      <c r="I60" s="761" t="s">
        <v>2554</v>
      </c>
    </row>
    <row r="61" spans="1:9" ht="39.95" customHeight="1">
      <c r="A61" s="220">
        <v>55</v>
      </c>
      <c r="B61" s="758" t="s">
        <v>2575</v>
      </c>
      <c r="C61" s="227" t="s">
        <v>1930</v>
      </c>
      <c r="D61" s="690">
        <f>+_P110005114+_P110005214+_P110025114+_P110025214+_P110045114</f>
        <v>0</v>
      </c>
      <c r="E61" s="690">
        <f>+_P1100.405014</f>
        <v>0</v>
      </c>
      <c r="F61" s="228">
        <f t="shared" si="0"/>
        <v>0</v>
      </c>
      <c r="G61" s="229" t="s">
        <v>1941</v>
      </c>
      <c r="H61" s="761" t="s">
        <v>2555</v>
      </c>
      <c r="I61" s="761" t="s">
        <v>2556</v>
      </c>
    </row>
    <row r="62" spans="1:9" ht="39.95" customHeight="1">
      <c r="A62" s="220">
        <v>56</v>
      </c>
      <c r="B62" s="758" t="s">
        <v>2576</v>
      </c>
      <c r="C62" s="227" t="s">
        <v>1931</v>
      </c>
      <c r="D62" s="690">
        <f>+_P110006114+_P110006214+_P110026114+_P110026214+_P110046114</f>
        <v>0</v>
      </c>
      <c r="E62" s="690">
        <f>+_P1100.406014</f>
        <v>0</v>
      </c>
      <c r="F62" s="228">
        <f t="shared" si="0"/>
        <v>0</v>
      </c>
      <c r="G62" s="229" t="s">
        <v>1941</v>
      </c>
      <c r="H62" s="761" t="s">
        <v>2557</v>
      </c>
      <c r="I62" s="761" t="s">
        <v>2558</v>
      </c>
    </row>
    <row r="63" spans="1:9" ht="39.95" customHeight="1">
      <c r="A63" s="220">
        <v>57</v>
      </c>
      <c r="B63" s="758" t="s">
        <v>2577</v>
      </c>
      <c r="C63" s="227" t="s">
        <v>1932</v>
      </c>
      <c r="D63" s="690">
        <f>+_P110007114+_P110007214+_P110027114+_P110027214+_P110047114</f>
        <v>0</v>
      </c>
      <c r="E63" s="690">
        <f>+_P1100.407014</f>
        <v>0</v>
      </c>
      <c r="F63" s="228">
        <f t="shared" si="0"/>
        <v>0</v>
      </c>
      <c r="G63" s="229" t="s">
        <v>1941</v>
      </c>
      <c r="H63" s="761" t="s">
        <v>2559</v>
      </c>
      <c r="I63" s="761" t="s">
        <v>2560</v>
      </c>
    </row>
    <row r="64" spans="1:9" ht="39.95" customHeight="1">
      <c r="A64" s="220">
        <v>58</v>
      </c>
      <c r="B64" s="758" t="s">
        <v>2578</v>
      </c>
      <c r="C64" s="227" t="s">
        <v>1933</v>
      </c>
      <c r="D64" s="690">
        <f>+_P110008114+_P110008214+_P110030114+_P110026214+_P110048114</f>
        <v>0</v>
      </c>
      <c r="E64" s="690">
        <f>+_P1100.408014</f>
        <v>0</v>
      </c>
      <c r="F64" s="228">
        <f t="shared" si="0"/>
        <v>0</v>
      </c>
      <c r="G64" s="229" t="s">
        <v>1941</v>
      </c>
      <c r="H64" s="761" t="s">
        <v>2561</v>
      </c>
      <c r="I64" s="761" t="s">
        <v>2562</v>
      </c>
    </row>
    <row r="65" spans="1:9" ht="39.95" customHeight="1">
      <c r="A65" s="220">
        <v>59</v>
      </c>
      <c r="B65" s="758" t="s">
        <v>2579</v>
      </c>
      <c r="C65" s="227" t="s">
        <v>1934</v>
      </c>
      <c r="D65" s="690">
        <f>+_P110009114+_P110009214+_P110029114+_P110029214+_P110049114</f>
        <v>0</v>
      </c>
      <c r="E65" s="690">
        <f>+_P1100.409014</f>
        <v>0</v>
      </c>
      <c r="F65" s="228">
        <f t="shared" si="0"/>
        <v>0</v>
      </c>
      <c r="G65" s="229" t="s">
        <v>1941</v>
      </c>
      <c r="H65" s="761" t="s">
        <v>2563</v>
      </c>
      <c r="I65" s="761" t="s">
        <v>2564</v>
      </c>
    </row>
    <row r="66" spans="1:9" ht="39.95" customHeight="1">
      <c r="A66" s="220">
        <v>60</v>
      </c>
      <c r="B66" s="758" t="s">
        <v>2580</v>
      </c>
      <c r="C66" s="227" t="s">
        <v>1935</v>
      </c>
      <c r="D66" s="690">
        <f>+_P110010114+_P110010214+_P110030114+_P110030214+_P110050114</f>
        <v>0</v>
      </c>
      <c r="E66" s="690">
        <f>+_P1100.410014</f>
        <v>0</v>
      </c>
      <c r="F66" s="228">
        <f t="shared" si="0"/>
        <v>0</v>
      </c>
      <c r="G66" s="229" t="s">
        <v>1941</v>
      </c>
      <c r="H66" s="761" t="s">
        <v>2565</v>
      </c>
      <c r="I66" s="761" t="s">
        <v>2566</v>
      </c>
    </row>
    <row r="67" spans="1:9" ht="39.95" customHeight="1">
      <c r="A67" s="220">
        <v>61</v>
      </c>
      <c r="B67" s="758" t="s">
        <v>2581</v>
      </c>
      <c r="C67" s="227" t="s">
        <v>1936</v>
      </c>
      <c r="D67" s="690">
        <f>+_P110011114+_P110011214+_P110031114+_P110031214+_P110051114</f>
        <v>0</v>
      </c>
      <c r="E67" s="690">
        <f>+_P1100.411014</f>
        <v>0</v>
      </c>
      <c r="F67" s="228">
        <f t="shared" si="0"/>
        <v>0</v>
      </c>
      <c r="G67" s="229" t="s">
        <v>1941</v>
      </c>
      <c r="H67" s="761" t="s">
        <v>2567</v>
      </c>
      <c r="I67" s="761" t="s">
        <v>2568</v>
      </c>
    </row>
    <row r="68" spans="1:9" ht="39.95" customHeight="1">
      <c r="A68" s="220">
        <v>62</v>
      </c>
      <c r="B68" s="758" t="s">
        <v>2582</v>
      </c>
      <c r="C68" s="227" t="s">
        <v>1937</v>
      </c>
      <c r="D68" s="690">
        <f>+_P110012114+_P110012214+_P110032114+_P110032214+_P110052114</f>
        <v>0</v>
      </c>
      <c r="E68" s="690">
        <f>+_P1100.412014</f>
        <v>0</v>
      </c>
      <c r="F68" s="228">
        <f t="shared" si="0"/>
        <v>0</v>
      </c>
      <c r="G68" s="229" t="s">
        <v>1941</v>
      </c>
      <c r="H68" s="761" t="s">
        <v>2569</v>
      </c>
      <c r="I68" s="761" t="s">
        <v>2570</v>
      </c>
    </row>
    <row r="69" spans="1:9" ht="39.95" customHeight="1">
      <c r="A69" s="220">
        <v>63</v>
      </c>
      <c r="B69" s="691" t="s">
        <v>1938</v>
      </c>
      <c r="C69" s="227" t="s">
        <v>1938</v>
      </c>
      <c r="D69" s="690">
        <f>_P1210.109908</f>
        <v>0</v>
      </c>
      <c r="E69" s="690">
        <f>_P120001008+_P120002008+_P120003008</f>
        <v>0</v>
      </c>
      <c r="F69" s="228">
        <f t="shared" si="0"/>
        <v>0</v>
      </c>
      <c r="G69" s="229" t="s">
        <v>1941</v>
      </c>
      <c r="H69" s="761" t="s">
        <v>2042</v>
      </c>
      <c r="I69" s="761" t="s">
        <v>2043</v>
      </c>
    </row>
    <row r="70" spans="1:9" ht="39.95" customHeight="1">
      <c r="A70" s="220">
        <v>64</v>
      </c>
      <c r="B70" s="691" t="s">
        <v>1842</v>
      </c>
      <c r="C70" s="227" t="s">
        <v>1842</v>
      </c>
      <c r="D70" s="690">
        <f>_P120004008</f>
        <v>0</v>
      </c>
      <c r="E70" s="690">
        <f>_P124019901</f>
        <v>0</v>
      </c>
      <c r="F70" s="228">
        <f t="shared" si="0"/>
        <v>0</v>
      </c>
      <c r="G70" s="229" t="s">
        <v>1941</v>
      </c>
      <c r="H70" s="761" t="s">
        <v>2044</v>
      </c>
      <c r="I70" s="761" t="s">
        <v>2045</v>
      </c>
    </row>
    <row r="71" spans="1:9" ht="39.95" customHeight="1">
      <c r="A71" s="220">
        <v>65</v>
      </c>
      <c r="B71" s="691" t="s">
        <v>1843</v>
      </c>
      <c r="C71" s="227" t="s">
        <v>1843</v>
      </c>
      <c r="D71" s="690">
        <f>_P120005008</f>
        <v>0</v>
      </c>
      <c r="E71" s="690">
        <f>_P125039902</f>
        <v>0</v>
      </c>
      <c r="F71" s="228">
        <f t="shared" si="0"/>
        <v>0</v>
      </c>
      <c r="G71" s="229" t="s">
        <v>1941</v>
      </c>
      <c r="H71" s="761" t="s">
        <v>2046</v>
      </c>
      <c r="I71" s="761" t="s">
        <v>2047</v>
      </c>
    </row>
    <row r="72" spans="1:9" ht="39.95" customHeight="1">
      <c r="A72" s="220">
        <v>66</v>
      </c>
      <c r="B72" s="691" t="s">
        <v>1844</v>
      </c>
      <c r="C72" s="227" t="s">
        <v>1844</v>
      </c>
      <c r="D72" s="690">
        <f>_P120006008</f>
        <v>0</v>
      </c>
      <c r="E72" s="690">
        <f>_P126009903</f>
        <v>0</v>
      </c>
      <c r="F72" s="228">
        <f t="shared" si="1" ref="F72:F135">IF(D72=E72,0,1)</f>
        <v>0</v>
      </c>
      <c r="G72" s="229" t="s">
        <v>1941</v>
      </c>
      <c r="H72" s="761" t="s">
        <v>2048</v>
      </c>
      <c r="I72" s="761" t="s">
        <v>2049</v>
      </c>
    </row>
    <row r="73" spans="1:9" ht="39.95" customHeight="1">
      <c r="A73" s="220">
        <v>67</v>
      </c>
      <c r="B73" s="691" t="s">
        <v>1845</v>
      </c>
      <c r="C73" s="227" t="s">
        <v>1845</v>
      </c>
      <c r="D73" s="690">
        <f>_P120007008</f>
        <v>0</v>
      </c>
      <c r="E73" s="690">
        <f>_P127009903</f>
        <v>0</v>
      </c>
      <c r="F73" s="228">
        <f t="shared" si="1"/>
        <v>0</v>
      </c>
      <c r="G73" s="229" t="s">
        <v>1941</v>
      </c>
      <c r="H73" s="761" t="s">
        <v>2050</v>
      </c>
      <c r="I73" s="761" t="s">
        <v>2051</v>
      </c>
    </row>
    <row r="74" spans="1:9" ht="39.95" customHeight="1">
      <c r="A74" s="220">
        <v>68</v>
      </c>
      <c r="B74" s="691" t="s">
        <v>1846</v>
      </c>
      <c r="C74" s="227" t="s">
        <v>1846</v>
      </c>
      <c r="D74" s="690">
        <f>_P120008008</f>
        <v>0</v>
      </c>
      <c r="E74" s="690">
        <f>_P128029902</f>
        <v>0</v>
      </c>
      <c r="F74" s="228">
        <f t="shared" si="1"/>
        <v>0</v>
      </c>
      <c r="G74" s="229" t="s">
        <v>1941</v>
      </c>
      <c r="H74" s="761" t="s">
        <v>2052</v>
      </c>
      <c r="I74" s="761" t="s">
        <v>2053</v>
      </c>
    </row>
    <row r="75" spans="1:9" ht="39.95" customHeight="1">
      <c r="A75" s="220">
        <v>69</v>
      </c>
      <c r="B75" s="691" t="s">
        <v>1847</v>
      </c>
      <c r="C75" s="227" t="s">
        <v>1847</v>
      </c>
      <c r="D75" s="690">
        <f>_P120019904</f>
        <v>0</v>
      </c>
      <c r="E75" s="690">
        <f>_P129619904</f>
        <v>0</v>
      </c>
      <c r="F75" s="228">
        <f t="shared" si="1"/>
        <v>0</v>
      </c>
      <c r="G75" s="229" t="s">
        <v>1941</v>
      </c>
      <c r="H75" s="761" t="s">
        <v>2054</v>
      </c>
      <c r="I75" s="761" t="s">
        <v>2055</v>
      </c>
    </row>
    <row r="76" spans="1:9" ht="39.95" customHeight="1">
      <c r="A76" s="220">
        <v>70</v>
      </c>
      <c r="B76" s="691" t="s">
        <v>1848</v>
      </c>
      <c r="C76" s="227" t="s">
        <v>1848</v>
      </c>
      <c r="D76" s="690">
        <f>_P120019908</f>
        <v>0</v>
      </c>
      <c r="E76" s="690">
        <f>_P129619902</f>
        <v>0</v>
      </c>
      <c r="F76" s="228">
        <f t="shared" si="1"/>
        <v>0</v>
      </c>
      <c r="G76" s="229" t="s">
        <v>1941</v>
      </c>
      <c r="H76" s="761" t="s">
        <v>2056</v>
      </c>
      <c r="I76" s="761" t="s">
        <v>2057</v>
      </c>
    </row>
    <row r="77" spans="1:9" ht="39.95" customHeight="1">
      <c r="A77" s="220">
        <v>71</v>
      </c>
      <c r="B77" s="691" t="s">
        <v>2684</v>
      </c>
      <c r="C77" s="227" t="s">
        <v>1849</v>
      </c>
      <c r="D77" s="690">
        <f>_P120001007</f>
        <v>0</v>
      </c>
      <c r="E77" s="690">
        <f>_P121009908</f>
        <v>0</v>
      </c>
      <c r="F77" s="228">
        <f t="shared" si="1"/>
        <v>0</v>
      </c>
      <c r="G77" s="229" t="s">
        <v>1941</v>
      </c>
      <c r="H77" s="761" t="s">
        <v>2058</v>
      </c>
      <c r="I77" s="761" t="s">
        <v>2059</v>
      </c>
    </row>
    <row r="78" spans="1:9" ht="39.95" customHeight="1">
      <c r="A78" s="220">
        <v>72</v>
      </c>
      <c r="B78" s="691" t="s">
        <v>1850</v>
      </c>
      <c r="C78" s="227" t="s">
        <v>1850</v>
      </c>
      <c r="D78" s="690">
        <f>_P120001008</f>
        <v>0</v>
      </c>
      <c r="E78" s="690">
        <f>_P121009903</f>
        <v>0</v>
      </c>
      <c r="F78" s="228">
        <f t="shared" si="1"/>
        <v>0</v>
      </c>
      <c r="G78" s="229" t="s">
        <v>1941</v>
      </c>
      <c r="H78" s="761" t="s">
        <v>2060</v>
      </c>
      <c r="I78" s="761" t="s">
        <v>2061</v>
      </c>
    </row>
    <row r="79" spans="1:9" ht="39.95" customHeight="1">
      <c r="A79" s="220">
        <v>73</v>
      </c>
      <c r="B79" s="691" t="s">
        <v>2685</v>
      </c>
      <c r="C79" s="227" t="s">
        <v>1851</v>
      </c>
      <c r="D79" s="690">
        <f>_P120002007</f>
        <v>0</v>
      </c>
      <c r="E79" s="690">
        <f>_P121039915</f>
        <v>0</v>
      </c>
      <c r="F79" s="228">
        <f t="shared" si="1"/>
        <v>0</v>
      </c>
      <c r="G79" s="229" t="s">
        <v>1941</v>
      </c>
      <c r="H79" s="761" t="s">
        <v>2062</v>
      </c>
      <c r="I79" s="761" t="s">
        <v>2063</v>
      </c>
    </row>
    <row r="80" spans="1:9" ht="39.95" customHeight="1">
      <c r="A80" s="220">
        <v>74</v>
      </c>
      <c r="B80" s="691" t="s">
        <v>1852</v>
      </c>
      <c r="C80" s="227" t="s">
        <v>1852</v>
      </c>
      <c r="D80" s="690">
        <f>_P120002008</f>
        <v>0</v>
      </c>
      <c r="E80" s="690">
        <f>_P121039910</f>
        <v>0</v>
      </c>
      <c r="F80" s="228">
        <f t="shared" si="1"/>
        <v>0</v>
      </c>
      <c r="G80" s="229" t="s">
        <v>1941</v>
      </c>
      <c r="H80" s="761" t="s">
        <v>2064</v>
      </c>
      <c r="I80" s="761" t="s">
        <v>2065</v>
      </c>
    </row>
    <row r="81" spans="1:9" ht="39.95" customHeight="1">
      <c r="A81" s="220">
        <v>75</v>
      </c>
      <c r="B81" s="691" t="s">
        <v>2686</v>
      </c>
      <c r="C81" s="227" t="s">
        <v>1853</v>
      </c>
      <c r="D81" s="690">
        <f>_P120003007</f>
        <v>0</v>
      </c>
      <c r="E81" s="690">
        <f>_P121019908+_P121049915</f>
        <v>0</v>
      </c>
      <c r="F81" s="228">
        <f t="shared" si="1"/>
        <v>0</v>
      </c>
      <c r="G81" s="229" t="s">
        <v>1941</v>
      </c>
      <c r="H81" s="761" t="s">
        <v>2066</v>
      </c>
      <c r="I81" s="761" t="s">
        <v>2067</v>
      </c>
    </row>
    <row r="82" spans="1:9" ht="39.95" customHeight="1">
      <c r="A82" s="220">
        <v>76</v>
      </c>
      <c r="B82" s="691" t="s">
        <v>1854</v>
      </c>
      <c r="C82" s="227" t="s">
        <v>1854</v>
      </c>
      <c r="D82" s="690">
        <f>_P120003008</f>
        <v>0</v>
      </c>
      <c r="E82" s="690">
        <f>_P121019903+_P121049910</f>
        <v>0</v>
      </c>
      <c r="F82" s="228">
        <f t="shared" si="1"/>
        <v>0</v>
      </c>
      <c r="G82" s="229" t="s">
        <v>1941</v>
      </c>
      <c r="H82" s="761" t="s">
        <v>2068</v>
      </c>
      <c r="I82" s="761" t="s">
        <v>2069</v>
      </c>
    </row>
    <row r="83" spans="1:9" ht="39.95" customHeight="1">
      <c r="A83" s="220">
        <v>77</v>
      </c>
      <c r="B83" s="691" t="s">
        <v>1915</v>
      </c>
      <c r="C83" s="227" t="s">
        <v>1915</v>
      </c>
      <c r="D83" s="690">
        <f>_P120004002</f>
        <v>0</v>
      </c>
      <c r="E83" s="690">
        <f>_P1240.109902</f>
        <v>0</v>
      </c>
      <c r="F83" s="228">
        <f t="shared" si="1"/>
        <v>0</v>
      </c>
      <c r="G83" s="229" t="s">
        <v>1941</v>
      </c>
      <c r="H83" s="761" t="s">
        <v>2070</v>
      </c>
      <c r="I83" s="761" t="s">
        <v>2071</v>
      </c>
    </row>
    <row r="84" spans="1:9" ht="39.95" customHeight="1">
      <c r="A84" s="220">
        <v>78</v>
      </c>
      <c r="B84" s="691" t="s">
        <v>1855</v>
      </c>
      <c r="C84" s="227" t="s">
        <v>1855</v>
      </c>
      <c r="D84" s="690">
        <f>_P120004003</f>
        <v>0</v>
      </c>
      <c r="E84" s="690">
        <f>_P124019901+_P124019906</f>
        <v>0</v>
      </c>
      <c r="F84" s="228">
        <f t="shared" si="1"/>
        <v>0</v>
      </c>
      <c r="G84" s="229" t="s">
        <v>1941</v>
      </c>
      <c r="H84" s="761" t="s">
        <v>2072</v>
      </c>
      <c r="I84" s="761" t="s">
        <v>2073</v>
      </c>
    </row>
    <row r="85" spans="1:9" ht="39.95" customHeight="1">
      <c r="A85" s="220">
        <v>79</v>
      </c>
      <c r="B85" s="691" t="s">
        <v>1856</v>
      </c>
      <c r="C85" s="227" t="s">
        <v>1856</v>
      </c>
      <c r="D85" s="690">
        <f>_P120004004</f>
        <v>0</v>
      </c>
      <c r="E85" s="690">
        <f>_P124019905</f>
        <v>0</v>
      </c>
      <c r="F85" s="228">
        <f t="shared" si="1"/>
        <v>0</v>
      </c>
      <c r="G85" s="229" t="s">
        <v>1941</v>
      </c>
      <c r="H85" s="761" t="s">
        <v>2074</v>
      </c>
      <c r="I85" s="761" t="s">
        <v>2075</v>
      </c>
    </row>
    <row r="86" spans="1:9" ht="39.95" customHeight="1">
      <c r="A86" s="220">
        <v>80</v>
      </c>
      <c r="B86" s="691" t="s">
        <v>1857</v>
      </c>
      <c r="C86" s="227" t="s">
        <v>1857</v>
      </c>
      <c r="D86" s="690">
        <f>_P120004007</f>
        <v>0</v>
      </c>
      <c r="E86" s="690">
        <f>_P124019906</f>
        <v>0</v>
      </c>
      <c r="F86" s="228">
        <f t="shared" si="1"/>
        <v>0</v>
      </c>
      <c r="G86" s="229" t="s">
        <v>1941</v>
      </c>
      <c r="H86" s="761" t="s">
        <v>2076</v>
      </c>
      <c r="I86" s="761" t="s">
        <v>2077</v>
      </c>
    </row>
    <row r="87" spans="1:9" ht="39.95" customHeight="1">
      <c r="A87" s="220">
        <v>81</v>
      </c>
      <c r="B87" s="691" t="s">
        <v>1916</v>
      </c>
      <c r="C87" s="227" t="s">
        <v>1916</v>
      </c>
      <c r="D87" s="690">
        <f>_P120005002</f>
        <v>0</v>
      </c>
      <c r="E87" s="690">
        <f>_P1250.109902</f>
        <v>0</v>
      </c>
      <c r="F87" s="228">
        <f t="shared" si="1"/>
        <v>0</v>
      </c>
      <c r="G87" s="229" t="s">
        <v>1941</v>
      </c>
      <c r="H87" s="761" t="s">
        <v>2078</v>
      </c>
      <c r="I87" s="761" t="s">
        <v>2079</v>
      </c>
    </row>
    <row r="88" spans="1:9" ht="39.95" customHeight="1">
      <c r="A88" s="220">
        <v>82</v>
      </c>
      <c r="B88" s="691" t="s">
        <v>1858</v>
      </c>
      <c r="C88" s="227" t="s">
        <v>1858</v>
      </c>
      <c r="D88" s="690">
        <f>_P120005003</f>
        <v>0</v>
      </c>
      <c r="E88" s="690">
        <f>_P125039902+_P125039908</f>
        <v>0</v>
      </c>
      <c r="F88" s="228">
        <f t="shared" si="1"/>
        <v>0</v>
      </c>
      <c r="G88" s="229" t="s">
        <v>1941</v>
      </c>
      <c r="H88" s="761" t="s">
        <v>2080</v>
      </c>
      <c r="I88" s="761" t="s">
        <v>2081</v>
      </c>
    </row>
    <row r="89" spans="1:9" ht="39.95" customHeight="1">
      <c r="A89" s="220">
        <v>83</v>
      </c>
      <c r="B89" s="691" t="s">
        <v>1859</v>
      </c>
      <c r="C89" s="227" t="s">
        <v>1859</v>
      </c>
      <c r="D89" s="690">
        <f>_P120005004</f>
        <v>0</v>
      </c>
      <c r="E89" s="690">
        <f>_P125039906</f>
        <v>0</v>
      </c>
      <c r="F89" s="228">
        <f t="shared" si="1"/>
        <v>0</v>
      </c>
      <c r="G89" s="229" t="s">
        <v>1941</v>
      </c>
      <c r="H89" s="761" t="s">
        <v>2082</v>
      </c>
      <c r="I89" s="761" t="s">
        <v>2083</v>
      </c>
    </row>
    <row r="90" spans="1:9" ht="39.95" customHeight="1">
      <c r="A90" s="220">
        <v>84</v>
      </c>
      <c r="B90" s="691" t="s">
        <v>1860</v>
      </c>
      <c r="C90" s="227" t="s">
        <v>1860</v>
      </c>
      <c r="D90" s="690">
        <f>_P120005007</f>
        <v>0</v>
      </c>
      <c r="E90" s="690">
        <f>_P125039908</f>
        <v>0</v>
      </c>
      <c r="F90" s="228">
        <f t="shared" si="1"/>
        <v>0</v>
      </c>
      <c r="G90" s="229" t="s">
        <v>1941</v>
      </c>
      <c r="H90" s="761" t="s">
        <v>2084</v>
      </c>
      <c r="I90" s="761" t="s">
        <v>2085</v>
      </c>
    </row>
    <row r="91" spans="1:9" ht="39.95" customHeight="1">
      <c r="A91" s="220">
        <v>85</v>
      </c>
      <c r="B91" s="691" t="s">
        <v>1861</v>
      </c>
      <c r="C91" s="227" t="s">
        <v>1861</v>
      </c>
      <c r="D91" s="690">
        <f>_P120006002</f>
        <v>0</v>
      </c>
      <c r="E91" s="690">
        <f>_P126009902</f>
        <v>0</v>
      </c>
      <c r="F91" s="228">
        <f t="shared" si="1"/>
        <v>0</v>
      </c>
      <c r="G91" s="229" t="s">
        <v>1941</v>
      </c>
      <c r="H91" s="761" t="s">
        <v>2086</v>
      </c>
      <c r="I91" s="761" t="s">
        <v>2087</v>
      </c>
    </row>
    <row r="92" spans="1:9" ht="39.95" customHeight="1">
      <c r="A92" s="220">
        <v>86</v>
      </c>
      <c r="B92" s="691" t="s">
        <v>1862</v>
      </c>
      <c r="C92" s="227" t="s">
        <v>1862</v>
      </c>
      <c r="D92" s="690">
        <f>_P120007002</f>
        <v>0</v>
      </c>
      <c r="E92" s="690">
        <f>_P127009902</f>
        <v>0</v>
      </c>
      <c r="F92" s="228">
        <f t="shared" si="1"/>
        <v>0</v>
      </c>
      <c r="G92" s="229" t="s">
        <v>1941</v>
      </c>
      <c r="H92" s="761" t="s">
        <v>2088</v>
      </c>
      <c r="I92" s="761" t="s">
        <v>2089</v>
      </c>
    </row>
    <row r="93" spans="1:9" ht="39.95" customHeight="1">
      <c r="A93" s="220">
        <v>87</v>
      </c>
      <c r="B93" s="691" t="s">
        <v>1917</v>
      </c>
      <c r="C93" s="227" t="s">
        <v>1917</v>
      </c>
      <c r="D93" s="690">
        <f>_P120008002</f>
        <v>0</v>
      </c>
      <c r="E93" s="690">
        <f>_P1280.109902</f>
        <v>0</v>
      </c>
      <c r="F93" s="228">
        <f t="shared" si="1"/>
        <v>0</v>
      </c>
      <c r="G93" s="229" t="s">
        <v>1941</v>
      </c>
      <c r="H93" s="761" t="s">
        <v>2090</v>
      </c>
      <c r="I93" s="761" t="s">
        <v>2091</v>
      </c>
    </row>
    <row r="94" spans="1:9" ht="39.95" customHeight="1">
      <c r="A94" s="220">
        <v>88</v>
      </c>
      <c r="B94" s="691" t="s">
        <v>1863</v>
      </c>
      <c r="C94" s="691" t="s">
        <v>1863</v>
      </c>
      <c r="D94" s="690">
        <f>_P120008003</f>
        <v>0</v>
      </c>
      <c r="E94" s="690">
        <f>_P128029902+_P128029907</f>
        <v>0</v>
      </c>
      <c r="F94" s="228">
        <f t="shared" si="1"/>
        <v>0</v>
      </c>
      <c r="G94" s="229" t="s">
        <v>1941</v>
      </c>
      <c r="H94" s="761" t="s">
        <v>2092</v>
      </c>
      <c r="I94" s="761" t="s">
        <v>2093</v>
      </c>
    </row>
    <row r="95" spans="1:9" ht="39.95" customHeight="1">
      <c r="A95" s="220">
        <v>89</v>
      </c>
      <c r="B95" s="691" t="s">
        <v>1864</v>
      </c>
      <c r="C95" s="227" t="s">
        <v>1864</v>
      </c>
      <c r="D95" s="690">
        <f>_P120008004</f>
        <v>0</v>
      </c>
      <c r="E95" s="690">
        <f>_P128029906</f>
        <v>0</v>
      </c>
      <c r="F95" s="228">
        <f t="shared" si="1"/>
        <v>0</v>
      </c>
      <c r="G95" s="229" t="s">
        <v>1941</v>
      </c>
      <c r="H95" s="761" t="s">
        <v>2094</v>
      </c>
      <c r="I95" s="761" t="s">
        <v>2095</v>
      </c>
    </row>
    <row r="96" spans="1:9" ht="39.95" customHeight="1">
      <c r="A96" s="220">
        <v>90</v>
      </c>
      <c r="B96" s="691" t="s">
        <v>1865</v>
      </c>
      <c r="C96" s="227" t="s">
        <v>1865</v>
      </c>
      <c r="D96" s="690">
        <f>_P120008007</f>
        <v>0</v>
      </c>
      <c r="E96" s="690">
        <f>_P128029907</f>
        <v>0</v>
      </c>
      <c r="F96" s="228">
        <f t="shared" si="1"/>
        <v>0</v>
      </c>
      <c r="G96" s="229" t="s">
        <v>1941</v>
      </c>
      <c r="H96" s="761" t="s">
        <v>2096</v>
      </c>
      <c r="I96" s="761" t="s">
        <v>2097</v>
      </c>
    </row>
    <row r="97" spans="1:9" ht="39.95" customHeight="1">
      <c r="A97" s="220">
        <v>91</v>
      </c>
      <c r="B97" s="691" t="s">
        <v>1866</v>
      </c>
      <c r="C97" s="227" t="s">
        <v>1866</v>
      </c>
      <c r="D97" s="690">
        <f>_P120009002</f>
        <v>0</v>
      </c>
      <c r="E97" s="690">
        <f>_P121089916</f>
        <v>0</v>
      </c>
      <c r="F97" s="228">
        <f t="shared" si="1"/>
        <v>0</v>
      </c>
      <c r="G97" s="229" t="s">
        <v>1941</v>
      </c>
      <c r="H97" s="761" t="s">
        <v>2098</v>
      </c>
      <c r="I97" s="761" t="s">
        <v>2099</v>
      </c>
    </row>
    <row r="98" spans="1:9" ht="39.95" customHeight="1">
      <c r="A98" s="220">
        <v>92</v>
      </c>
      <c r="B98" s="691" t="s">
        <v>1867</v>
      </c>
      <c r="C98" s="227" t="s">
        <v>1867</v>
      </c>
      <c r="D98" s="690">
        <f>_P120009003</f>
        <v>0</v>
      </c>
      <c r="E98" s="690">
        <f>_P121089917+_P121089918</f>
        <v>0</v>
      </c>
      <c r="F98" s="228">
        <f t="shared" si="1"/>
        <v>0</v>
      </c>
      <c r="G98" s="229" t="s">
        <v>1941</v>
      </c>
      <c r="H98" s="761" t="s">
        <v>2100</v>
      </c>
      <c r="I98" s="761" t="s">
        <v>2101</v>
      </c>
    </row>
    <row r="99" spans="1:9" ht="39.95" customHeight="1">
      <c r="A99" s="220">
        <v>93</v>
      </c>
      <c r="B99" s="691" t="s">
        <v>1868</v>
      </c>
      <c r="C99" s="227" t="s">
        <v>1868</v>
      </c>
      <c r="D99" s="690">
        <f>_P120009007</f>
        <v>0</v>
      </c>
      <c r="E99" s="690">
        <f>_P121089918</f>
        <v>0</v>
      </c>
      <c r="F99" s="228">
        <f t="shared" si="1"/>
        <v>0</v>
      </c>
      <c r="G99" s="229" t="s">
        <v>1941</v>
      </c>
      <c r="H99" s="761" t="s">
        <v>2102</v>
      </c>
      <c r="I99" s="761" t="s">
        <v>2103</v>
      </c>
    </row>
    <row r="100" spans="1:9" ht="39.95" customHeight="1">
      <c r="A100" s="220">
        <v>94</v>
      </c>
      <c r="B100" s="691" t="s">
        <v>1869</v>
      </c>
      <c r="C100" s="227" t="s">
        <v>1869</v>
      </c>
      <c r="D100" s="690">
        <f>_P120009008</f>
        <v>0</v>
      </c>
      <c r="E100" s="690">
        <f>_P121089917</f>
        <v>0</v>
      </c>
      <c r="F100" s="228">
        <f t="shared" si="1"/>
        <v>0</v>
      </c>
      <c r="G100" s="229" t="s">
        <v>1941</v>
      </c>
      <c r="H100" s="761" t="s">
        <v>2104</v>
      </c>
      <c r="I100" s="761" t="s">
        <v>2105</v>
      </c>
    </row>
    <row r="101" spans="1:9" ht="39.95" customHeight="1">
      <c r="A101" s="220">
        <v>95</v>
      </c>
      <c r="B101" s="691" t="s">
        <v>1870</v>
      </c>
      <c r="C101" s="227" t="s">
        <v>1870</v>
      </c>
      <c r="D101" s="690">
        <f>_P120010003</f>
        <v>0</v>
      </c>
      <c r="E101" s="690">
        <f>_P129019901+_P129019906</f>
        <v>0</v>
      </c>
      <c r="F101" s="228">
        <f t="shared" si="1"/>
        <v>0</v>
      </c>
      <c r="G101" s="229" t="s">
        <v>1941</v>
      </c>
      <c r="H101" s="761" t="s">
        <v>2106</v>
      </c>
      <c r="I101" s="761" t="s">
        <v>2107</v>
      </c>
    </row>
    <row r="102" spans="1:9" ht="39.95" customHeight="1">
      <c r="A102" s="220">
        <v>96</v>
      </c>
      <c r="B102" s="691" t="s">
        <v>1871</v>
      </c>
      <c r="C102" s="227" t="s">
        <v>1871</v>
      </c>
      <c r="D102" s="690">
        <f>_P120010004</f>
        <v>0</v>
      </c>
      <c r="E102" s="690">
        <f>_P129019905</f>
        <v>0</v>
      </c>
      <c r="F102" s="228">
        <f t="shared" si="1"/>
        <v>0</v>
      </c>
      <c r="G102" s="229" t="s">
        <v>1941</v>
      </c>
      <c r="H102" s="761" t="s">
        <v>2108</v>
      </c>
      <c r="I102" s="761" t="s">
        <v>2109</v>
      </c>
    </row>
    <row r="103" spans="1:9" ht="39.95" customHeight="1">
      <c r="A103" s="220">
        <v>97</v>
      </c>
      <c r="B103" s="691" t="s">
        <v>1872</v>
      </c>
      <c r="C103" s="227" t="s">
        <v>1872</v>
      </c>
      <c r="D103" s="690">
        <f>_P120010007</f>
        <v>0</v>
      </c>
      <c r="E103" s="690">
        <f>_P129019906</f>
        <v>0</v>
      </c>
      <c r="F103" s="228">
        <f t="shared" si="1"/>
        <v>0</v>
      </c>
      <c r="G103" s="229" t="s">
        <v>1941</v>
      </c>
      <c r="H103" s="761" t="s">
        <v>2110</v>
      </c>
      <c r="I103" s="761" t="s">
        <v>2111</v>
      </c>
    </row>
    <row r="104" spans="1:9" ht="39.95" customHeight="1">
      <c r="A104" s="220">
        <v>98</v>
      </c>
      <c r="B104" s="691" t="s">
        <v>1873</v>
      </c>
      <c r="C104" s="227" t="s">
        <v>1873</v>
      </c>
      <c r="D104" s="690">
        <f>_P120010008</f>
        <v>0</v>
      </c>
      <c r="E104" s="690">
        <f>_P129019901</f>
        <v>0</v>
      </c>
      <c r="F104" s="228">
        <f t="shared" si="1"/>
        <v>0</v>
      </c>
      <c r="G104" s="229" t="s">
        <v>1941</v>
      </c>
      <c r="H104" s="761" t="s">
        <v>2112</v>
      </c>
      <c r="I104" s="761" t="s">
        <v>2113</v>
      </c>
    </row>
    <row r="105" spans="1:9" ht="39.95" customHeight="1">
      <c r="A105" s="220">
        <v>99</v>
      </c>
      <c r="B105" s="691" t="s">
        <v>1889</v>
      </c>
      <c r="C105" s="227" t="s">
        <v>1889</v>
      </c>
      <c r="D105" s="690">
        <f>_P1210.209902</f>
        <v>0</v>
      </c>
      <c r="E105" s="690">
        <f>_P121009903</f>
        <v>0</v>
      </c>
      <c r="F105" s="228">
        <f t="shared" si="1"/>
        <v>0</v>
      </c>
      <c r="G105" s="229" t="s">
        <v>1941</v>
      </c>
      <c r="H105" s="761" t="s">
        <v>2387</v>
      </c>
      <c r="I105" s="761" t="s">
        <v>2390</v>
      </c>
    </row>
    <row r="106" spans="1:9" ht="39.95" customHeight="1">
      <c r="A106" s="220">
        <v>100</v>
      </c>
      <c r="B106" s="691" t="s">
        <v>1890</v>
      </c>
      <c r="C106" s="227" t="s">
        <v>1890</v>
      </c>
      <c r="D106" s="690">
        <f>_P1210.209903</f>
        <v>0</v>
      </c>
      <c r="E106" s="690">
        <f>_P121039910</f>
        <v>0</v>
      </c>
      <c r="F106" s="228">
        <f t="shared" si="1"/>
        <v>0</v>
      </c>
      <c r="G106" s="229" t="s">
        <v>1941</v>
      </c>
      <c r="H106" s="761" t="s">
        <v>2388</v>
      </c>
      <c r="I106" s="761" t="s">
        <v>2391</v>
      </c>
    </row>
    <row r="107" spans="1:9" ht="39.95" customHeight="1">
      <c r="A107" s="220">
        <v>101</v>
      </c>
      <c r="B107" s="691" t="s">
        <v>1891</v>
      </c>
      <c r="C107" s="227" t="s">
        <v>1891</v>
      </c>
      <c r="D107" s="690">
        <f>_P1210.209904</f>
        <v>0</v>
      </c>
      <c r="E107" s="690">
        <f>_P121019903+_P121049910</f>
        <v>0</v>
      </c>
      <c r="F107" s="228">
        <f t="shared" si="1"/>
        <v>0</v>
      </c>
      <c r="G107" s="229" t="s">
        <v>1941</v>
      </c>
      <c r="H107" s="761" t="s">
        <v>2389</v>
      </c>
      <c r="I107" s="761" t="s">
        <v>2392</v>
      </c>
    </row>
    <row r="108" spans="1:9" ht="39.95" customHeight="1">
      <c r="A108" s="220">
        <v>102</v>
      </c>
      <c r="B108" s="691" t="s">
        <v>1892</v>
      </c>
      <c r="C108" s="227" t="s">
        <v>1892</v>
      </c>
      <c r="D108" s="690">
        <f>_P1210.219902</f>
        <v>0</v>
      </c>
      <c r="E108" s="690">
        <f>_P121009903</f>
        <v>0</v>
      </c>
      <c r="F108" s="228">
        <f t="shared" si="1"/>
        <v>0</v>
      </c>
      <c r="G108" s="229" t="s">
        <v>1941</v>
      </c>
      <c r="H108" s="761" t="s">
        <v>2387</v>
      </c>
      <c r="I108" s="761" t="s">
        <v>2390</v>
      </c>
    </row>
    <row r="109" spans="1:9" ht="39.95" customHeight="1">
      <c r="A109" s="220">
        <v>103</v>
      </c>
      <c r="B109" s="691" t="s">
        <v>1893</v>
      </c>
      <c r="C109" s="227" t="s">
        <v>1893</v>
      </c>
      <c r="D109" s="690">
        <f>_P1210.219903</f>
        <v>0</v>
      </c>
      <c r="E109" s="690">
        <f>_P121039910</f>
        <v>0</v>
      </c>
      <c r="F109" s="228">
        <f t="shared" si="1"/>
        <v>0</v>
      </c>
      <c r="G109" s="229" t="s">
        <v>1941</v>
      </c>
      <c r="H109" s="761" t="s">
        <v>2388</v>
      </c>
      <c r="I109" s="761" t="s">
        <v>2391</v>
      </c>
    </row>
    <row r="110" spans="1:9" ht="39.95" customHeight="1">
      <c r="A110" s="220">
        <v>104</v>
      </c>
      <c r="B110" s="691" t="s">
        <v>1894</v>
      </c>
      <c r="C110" s="227" t="s">
        <v>1894</v>
      </c>
      <c r="D110" s="690">
        <f>_P1210.219904</f>
        <v>0</v>
      </c>
      <c r="E110" s="690">
        <f>_P121019903+_P121049910</f>
        <v>0</v>
      </c>
      <c r="F110" s="228">
        <f t="shared" si="1"/>
        <v>0</v>
      </c>
      <c r="G110" s="229" t="s">
        <v>1941</v>
      </c>
      <c r="H110" s="761" t="s">
        <v>2388</v>
      </c>
      <c r="I110" s="761" t="s">
        <v>2391</v>
      </c>
    </row>
    <row r="111" spans="1:9" ht="39.95" customHeight="1">
      <c r="A111" s="220">
        <v>105</v>
      </c>
      <c r="B111" s="691" t="s">
        <v>1895</v>
      </c>
      <c r="C111" s="227" t="s">
        <v>1895</v>
      </c>
      <c r="D111" s="690">
        <f>_P1210.229902</f>
        <v>0</v>
      </c>
      <c r="E111" s="690">
        <f>_P121009903</f>
        <v>0</v>
      </c>
      <c r="F111" s="228">
        <f t="shared" si="1"/>
        <v>0</v>
      </c>
      <c r="G111" s="229" t="s">
        <v>1941</v>
      </c>
      <c r="H111" s="761" t="s">
        <v>2388</v>
      </c>
      <c r="I111" s="761" t="s">
        <v>2391</v>
      </c>
    </row>
    <row r="112" spans="1:9" ht="39.95" customHeight="1">
      <c r="A112" s="220">
        <v>106</v>
      </c>
      <c r="B112" s="691" t="s">
        <v>1896</v>
      </c>
      <c r="C112" s="227" t="s">
        <v>1896</v>
      </c>
      <c r="D112" s="690">
        <f>_P1210.229903</f>
        <v>0</v>
      </c>
      <c r="E112" s="690">
        <f>_P121039910</f>
        <v>0</v>
      </c>
      <c r="F112" s="228">
        <f t="shared" si="1"/>
        <v>0</v>
      </c>
      <c r="G112" s="229" t="s">
        <v>1941</v>
      </c>
      <c r="H112" s="761" t="s">
        <v>2388</v>
      </c>
      <c r="I112" s="761" t="s">
        <v>2391</v>
      </c>
    </row>
    <row r="113" spans="1:9" ht="39.95" customHeight="1">
      <c r="A113" s="220">
        <v>107</v>
      </c>
      <c r="B113" s="691" t="s">
        <v>1897</v>
      </c>
      <c r="C113" s="227" t="s">
        <v>1897</v>
      </c>
      <c r="D113" s="690">
        <f>_P1210.239902</f>
        <v>0</v>
      </c>
      <c r="E113" s="690">
        <f>_P121009903</f>
        <v>0</v>
      </c>
      <c r="F113" s="228">
        <f t="shared" si="1"/>
        <v>0</v>
      </c>
      <c r="G113" s="229" t="s">
        <v>1941</v>
      </c>
      <c r="H113" s="761" t="s">
        <v>2388</v>
      </c>
      <c r="I113" s="761" t="s">
        <v>2391</v>
      </c>
    </row>
    <row r="114" spans="1:9" ht="39.95" customHeight="1">
      <c r="A114" s="220">
        <v>108</v>
      </c>
      <c r="B114" s="691" t="s">
        <v>1898</v>
      </c>
      <c r="C114" s="227" t="s">
        <v>1898</v>
      </c>
      <c r="D114" s="690">
        <f>_P1210.239903</f>
        <v>0</v>
      </c>
      <c r="E114" s="690">
        <f>_P121039910</f>
        <v>0</v>
      </c>
      <c r="F114" s="228">
        <f t="shared" si="1"/>
        <v>0</v>
      </c>
      <c r="G114" s="229" t="s">
        <v>1941</v>
      </c>
      <c r="H114" s="761" t="s">
        <v>2388</v>
      </c>
      <c r="I114" s="761" t="s">
        <v>2391</v>
      </c>
    </row>
    <row r="115" spans="1:9" ht="39.95" customHeight="1">
      <c r="A115" s="220">
        <v>109</v>
      </c>
      <c r="B115" s="691" t="s">
        <v>1918</v>
      </c>
      <c r="C115" s="227" t="s">
        <v>1918</v>
      </c>
      <c r="D115" s="690">
        <f>_P124019901</f>
        <v>0</v>
      </c>
      <c r="E115" s="690">
        <f>_P1240.109903</f>
        <v>0</v>
      </c>
      <c r="F115" s="228">
        <f t="shared" si="1"/>
        <v>0</v>
      </c>
      <c r="G115" s="229" t="s">
        <v>1941</v>
      </c>
      <c r="H115" s="761" t="s">
        <v>2114</v>
      </c>
      <c r="I115" s="761" t="s">
        <v>2115</v>
      </c>
    </row>
    <row r="116" spans="1:9" ht="39.95" customHeight="1">
      <c r="A116" s="220">
        <v>110</v>
      </c>
      <c r="B116" s="691" t="s">
        <v>1919</v>
      </c>
      <c r="C116" s="227" t="s">
        <v>1919</v>
      </c>
      <c r="D116" s="690">
        <f>_P125039902</f>
        <v>0</v>
      </c>
      <c r="E116" s="690">
        <f>_P1250.109903</f>
        <v>0</v>
      </c>
      <c r="F116" s="228">
        <f t="shared" si="1"/>
        <v>0</v>
      </c>
      <c r="G116" s="229" t="s">
        <v>1941</v>
      </c>
      <c r="H116" s="761" t="s">
        <v>2116</v>
      </c>
      <c r="I116" s="761" t="s">
        <v>2117</v>
      </c>
    </row>
    <row r="117" spans="1:9" ht="39.95" customHeight="1">
      <c r="A117" s="220">
        <v>111</v>
      </c>
      <c r="B117" s="691" t="s">
        <v>1920</v>
      </c>
      <c r="C117" s="227" t="s">
        <v>1920</v>
      </c>
      <c r="D117" s="690">
        <f>_P128029902</f>
        <v>0</v>
      </c>
      <c r="E117" s="690">
        <f>_P1280.109903</f>
        <v>0</v>
      </c>
      <c r="F117" s="228">
        <f t="shared" si="1"/>
        <v>0</v>
      </c>
      <c r="G117" s="229" t="s">
        <v>1941</v>
      </c>
      <c r="H117" s="761" t="s">
        <v>2118</v>
      </c>
      <c r="I117" s="761" t="s">
        <v>2119</v>
      </c>
    </row>
    <row r="118" spans="1:9" ht="39.95" customHeight="1">
      <c r="A118" s="220">
        <v>112</v>
      </c>
      <c r="B118" s="691" t="s">
        <v>1921</v>
      </c>
      <c r="C118" s="227" t="s">
        <v>1921</v>
      </c>
      <c r="D118" s="690">
        <f>_P161069901</f>
        <v>0</v>
      </c>
      <c r="E118" s="690">
        <f>_P1610.139905</f>
        <v>0</v>
      </c>
      <c r="F118" s="228">
        <f t="shared" si="1"/>
        <v>0</v>
      </c>
      <c r="G118" s="229" t="s">
        <v>1941</v>
      </c>
      <c r="H118" s="761" t="s">
        <v>2120</v>
      </c>
      <c r="I118" s="761" t="s">
        <v>2121</v>
      </c>
    </row>
    <row r="119" spans="1:9" ht="39.95" customHeight="1">
      <c r="A119" s="220">
        <v>113</v>
      </c>
      <c r="B119" s="691" t="s">
        <v>1922</v>
      </c>
      <c r="C119" s="227" t="s">
        <v>1922</v>
      </c>
      <c r="D119" s="690">
        <f>_P161069901</f>
        <v>0</v>
      </c>
      <c r="E119" s="690">
        <f>_P1610.369901</f>
        <v>0</v>
      </c>
      <c r="F119" s="228">
        <f t="shared" si="1"/>
        <v>0</v>
      </c>
      <c r="G119" s="229" t="s">
        <v>1941</v>
      </c>
      <c r="H119" s="761" t="s">
        <v>2122</v>
      </c>
      <c r="I119" s="761" t="s">
        <v>2123</v>
      </c>
    </row>
    <row r="120" spans="1:9" ht="39.95" customHeight="1">
      <c r="A120" s="220">
        <v>114</v>
      </c>
      <c r="B120" s="691" t="s">
        <v>1899</v>
      </c>
      <c r="C120" s="227" t="s">
        <v>1899</v>
      </c>
      <c r="D120" s="690">
        <f>_P2000199902</f>
        <v>0</v>
      </c>
      <c r="E120" s="690">
        <f>_P2000.109903</f>
        <v>0</v>
      </c>
      <c r="F120" s="228">
        <f t="shared" si="1"/>
        <v>0</v>
      </c>
      <c r="G120" s="229" t="s">
        <v>1941</v>
      </c>
      <c r="H120" s="761" t="s">
        <v>2124</v>
      </c>
      <c r="I120" s="761" t="s">
        <v>2125</v>
      </c>
    </row>
    <row r="121" spans="1:9" ht="39.95" customHeight="1">
      <c r="A121" s="220">
        <v>115</v>
      </c>
      <c r="B121" s="691" t="s">
        <v>1900</v>
      </c>
      <c r="C121" s="227" t="s">
        <v>1900</v>
      </c>
      <c r="D121" s="690">
        <f>_P2000199901</f>
        <v>0</v>
      </c>
      <c r="E121" s="690">
        <f>_P2000.109902</f>
        <v>0</v>
      </c>
      <c r="F121" s="228">
        <f t="shared" si="1"/>
        <v>0</v>
      </c>
      <c r="G121" s="229" t="s">
        <v>1941</v>
      </c>
      <c r="H121" s="761" t="s">
        <v>2126</v>
      </c>
      <c r="I121" s="761" t="s">
        <v>2127</v>
      </c>
    </row>
    <row r="122" spans="1:9" ht="39.95" customHeight="1">
      <c r="A122" s="220">
        <v>116</v>
      </c>
      <c r="B122" s="691" t="s">
        <v>1874</v>
      </c>
      <c r="C122" s="227" t="s">
        <v>1874</v>
      </c>
      <c r="D122" s="690">
        <f>_P404519914</f>
        <v>0</v>
      </c>
      <c r="E122" s="690">
        <f>_P406019908</f>
        <v>0</v>
      </c>
      <c r="F122" s="228">
        <f t="shared" si="1"/>
        <v>0</v>
      </c>
      <c r="G122" s="229" t="s">
        <v>1941</v>
      </c>
      <c r="H122" s="761" t="s">
        <v>2128</v>
      </c>
      <c r="I122" s="761" t="s">
        <v>2129</v>
      </c>
    </row>
    <row r="123" spans="1:9" ht="39.95" customHeight="1">
      <c r="A123" s="220">
        <v>117</v>
      </c>
      <c r="B123" s="691" t="s">
        <v>1875</v>
      </c>
      <c r="C123" s="227" t="s">
        <v>1875</v>
      </c>
      <c r="D123" s="690">
        <f>_P406019902</f>
        <v>0</v>
      </c>
      <c r="E123" s="690">
        <f>_P2000199902</f>
        <v>0</v>
      </c>
      <c r="F123" s="228">
        <f t="shared" si="1"/>
        <v>0</v>
      </c>
      <c r="G123" s="229" t="s">
        <v>1941</v>
      </c>
      <c r="H123" s="761" t="s">
        <v>2130</v>
      </c>
      <c r="I123" s="761" t="s">
        <v>2131</v>
      </c>
    </row>
    <row r="124" spans="1:9" ht="39.95" customHeight="1">
      <c r="A124" s="220">
        <v>118</v>
      </c>
      <c r="B124" s="691" t="s">
        <v>1876</v>
      </c>
      <c r="C124" s="227" t="s">
        <v>1876</v>
      </c>
      <c r="D124" s="690">
        <f>_P406019904</f>
        <v>0</v>
      </c>
      <c r="E124" s="690">
        <f>_P120001008+_P120002008+_P120003008</f>
        <v>0</v>
      </c>
      <c r="F124" s="228">
        <f t="shared" si="1"/>
        <v>0</v>
      </c>
      <c r="G124" s="229" t="s">
        <v>1941</v>
      </c>
      <c r="H124" s="761" t="s">
        <v>2132</v>
      </c>
      <c r="I124" s="761" t="s">
        <v>2133</v>
      </c>
    </row>
    <row r="125" spans="1:9" ht="39.95" customHeight="1">
      <c r="A125" s="220">
        <v>119</v>
      </c>
      <c r="B125" s="691" t="s">
        <v>1877</v>
      </c>
      <c r="C125" s="227" t="s">
        <v>1877</v>
      </c>
      <c r="D125" s="690">
        <f>_P406019905</f>
        <v>0</v>
      </c>
      <c r="E125" s="690">
        <f>_P120004008+_P120005008+_P120006008+_P120007008+_P120008008+_P120009008+_P120010008</f>
        <v>0</v>
      </c>
      <c r="F125" s="228">
        <f t="shared" si="1"/>
        <v>0</v>
      </c>
      <c r="G125" s="229" t="s">
        <v>1941</v>
      </c>
      <c r="H125" s="761" t="s">
        <v>2134</v>
      </c>
      <c r="I125" s="761" t="s">
        <v>2135</v>
      </c>
    </row>
    <row r="126" spans="1:9" ht="39.95" customHeight="1">
      <c r="A126" s="220">
        <v>120</v>
      </c>
      <c r="B126" s="691" t="s">
        <v>1878</v>
      </c>
      <c r="C126" s="227" t="s">
        <v>1878</v>
      </c>
      <c r="D126" s="690">
        <f>_P406019906</f>
        <v>0</v>
      </c>
      <c r="E126" s="690">
        <f>_P300354502</f>
        <v>0</v>
      </c>
      <c r="F126" s="228">
        <f t="shared" si="1"/>
        <v>0</v>
      </c>
      <c r="G126" s="229" t="s">
        <v>1941</v>
      </c>
      <c r="H126" s="761" t="s">
        <v>2136</v>
      </c>
      <c r="I126" s="761" t="s">
        <v>2137</v>
      </c>
    </row>
    <row r="127" spans="1:9" ht="39.95" customHeight="1">
      <c r="A127" s="220">
        <v>121</v>
      </c>
      <c r="B127" s="691" t="s">
        <v>1879</v>
      </c>
      <c r="C127" s="227" t="s">
        <v>1879</v>
      </c>
      <c r="D127" s="690">
        <f>_P406019907</f>
        <v>0</v>
      </c>
      <c r="E127" s="690">
        <f>_P351029902</f>
        <v>0</v>
      </c>
      <c r="F127" s="228">
        <f t="shared" si="1"/>
        <v>0</v>
      </c>
      <c r="G127" s="229" t="s">
        <v>1941</v>
      </c>
      <c r="H127" s="761" t="s">
        <v>2138</v>
      </c>
      <c r="I127" s="761" t="s">
        <v>2139</v>
      </c>
    </row>
    <row r="128" spans="1:9" ht="39.95" customHeight="1">
      <c r="A128" s="220">
        <v>122</v>
      </c>
      <c r="B128" s="691" t="s">
        <v>2393</v>
      </c>
      <c r="C128" s="227" t="s">
        <v>1880</v>
      </c>
      <c r="D128" s="690">
        <f>_P408001001</f>
        <v>0</v>
      </c>
      <c r="E128" s="690">
        <f>_P300321902</f>
        <v>0</v>
      </c>
      <c r="F128" s="228">
        <f t="shared" si="1"/>
        <v>0</v>
      </c>
      <c r="G128" s="229" t="s">
        <v>123</v>
      </c>
      <c r="H128" s="761" t="s">
        <v>2140</v>
      </c>
      <c r="I128" s="761" t="s">
        <v>2141</v>
      </c>
    </row>
    <row r="129" spans="1:9" ht="39.95" customHeight="1">
      <c r="A129" s="220">
        <v>123</v>
      </c>
      <c r="B129" s="691" t="s">
        <v>1881</v>
      </c>
      <c r="C129" s="227" t="s">
        <v>1881</v>
      </c>
      <c r="D129" s="690">
        <f>_P408002001</f>
        <v>0</v>
      </c>
      <c r="E129" s="690">
        <f>_P300330002</f>
        <v>0</v>
      </c>
      <c r="F129" s="228">
        <f t="shared" si="1"/>
        <v>0</v>
      </c>
      <c r="G129" s="701" t="s">
        <v>123</v>
      </c>
      <c r="H129" s="761" t="s">
        <v>2142</v>
      </c>
      <c r="I129" s="761" t="s">
        <v>2143</v>
      </c>
    </row>
    <row r="130" spans="1:9" ht="39.95" customHeight="1">
      <c r="A130" s="220">
        <v>124</v>
      </c>
      <c r="B130" s="691" t="s">
        <v>1882</v>
      </c>
      <c r="C130" s="227" t="s">
        <v>1882</v>
      </c>
      <c r="D130" s="690">
        <f>_P408003001</f>
        <v>0</v>
      </c>
      <c r="E130" s="690">
        <f>_P300332502</f>
        <v>0</v>
      </c>
      <c r="F130" s="228">
        <f t="shared" si="1"/>
        <v>0</v>
      </c>
      <c r="G130" s="701" t="s">
        <v>123</v>
      </c>
      <c r="H130" s="761" t="s">
        <v>2144</v>
      </c>
      <c r="I130" s="761" t="s">
        <v>2145</v>
      </c>
    </row>
    <row r="131" spans="1:9" ht="39.95" customHeight="1">
      <c r="A131" s="220">
        <v>125</v>
      </c>
      <c r="B131" s="691" t="s">
        <v>1883</v>
      </c>
      <c r="C131" s="227" t="s">
        <v>1883</v>
      </c>
      <c r="D131" s="690">
        <f>_P408004001</f>
        <v>0</v>
      </c>
      <c r="E131" s="690">
        <f>_P300355002</f>
        <v>0</v>
      </c>
      <c r="F131" s="228">
        <f t="shared" si="1"/>
        <v>0</v>
      </c>
      <c r="G131" s="701" t="s">
        <v>123</v>
      </c>
      <c r="H131" s="761" t="s">
        <v>2146</v>
      </c>
      <c r="I131" s="761" t="s">
        <v>2147</v>
      </c>
    </row>
    <row r="132" spans="1:9" ht="39.95" customHeight="1">
      <c r="A132" s="220">
        <v>126</v>
      </c>
      <c r="B132" s="691" t="s">
        <v>1884</v>
      </c>
      <c r="C132" s="227" t="s">
        <v>1884</v>
      </c>
      <c r="D132" s="690">
        <f>_P408005001</f>
        <v>0</v>
      </c>
      <c r="E132" s="690">
        <f>_P300339902</f>
        <v>0</v>
      </c>
      <c r="F132" s="228">
        <f t="shared" si="1"/>
        <v>0</v>
      </c>
      <c r="G132" s="701" t="s">
        <v>123</v>
      </c>
      <c r="H132" s="761" t="s">
        <v>2148</v>
      </c>
      <c r="I132" s="761" t="s">
        <v>2149</v>
      </c>
    </row>
    <row r="133" spans="1:9" ht="39.95" customHeight="1">
      <c r="A133" s="220">
        <v>127</v>
      </c>
      <c r="B133" s="691" t="s">
        <v>1885</v>
      </c>
      <c r="C133" s="227" t="s">
        <v>1885</v>
      </c>
      <c r="D133" s="690">
        <f>_P408006001</f>
        <v>0</v>
      </c>
      <c r="E133" s="690">
        <f>_P300355502</f>
        <v>0</v>
      </c>
      <c r="F133" s="228">
        <f t="shared" si="1"/>
        <v>0</v>
      </c>
      <c r="G133" s="701" t="s">
        <v>123</v>
      </c>
      <c r="H133" s="761" t="s">
        <v>2150</v>
      </c>
      <c r="I133" s="761" t="s">
        <v>2151</v>
      </c>
    </row>
    <row r="134" spans="1:9" ht="39.95" customHeight="1">
      <c r="A134" s="220">
        <v>128</v>
      </c>
      <c r="B134" s="691" t="s">
        <v>1886</v>
      </c>
      <c r="C134" s="227" t="s">
        <v>1886</v>
      </c>
      <c r="D134" s="690">
        <f>_P408007001</f>
        <v>0</v>
      </c>
      <c r="E134" s="690">
        <f>_P300345002</f>
        <v>0</v>
      </c>
      <c r="F134" s="228">
        <f t="shared" si="1"/>
        <v>0</v>
      </c>
      <c r="G134" s="701" t="s">
        <v>123</v>
      </c>
      <c r="H134" s="761" t="s">
        <v>2152</v>
      </c>
      <c r="I134" s="761" t="s">
        <v>2153</v>
      </c>
    </row>
    <row r="135" spans="1:9" ht="39.95" customHeight="1">
      <c r="A135" s="220">
        <v>129</v>
      </c>
      <c r="B135" s="691" t="s">
        <v>1887</v>
      </c>
      <c r="C135" s="227" t="s">
        <v>1887</v>
      </c>
      <c r="D135" s="690">
        <f>_P408012002</f>
        <v>0</v>
      </c>
      <c r="E135" s="690">
        <f>_P100209902</f>
        <v>0</v>
      </c>
      <c r="F135" s="228">
        <f t="shared" si="1"/>
        <v>0</v>
      </c>
      <c r="G135" s="701" t="s">
        <v>123</v>
      </c>
      <c r="H135" s="761" t="s">
        <v>2154</v>
      </c>
      <c r="I135" s="761" t="s">
        <v>2155</v>
      </c>
    </row>
    <row r="136" spans="1:9" ht="39.95" customHeight="1">
      <c r="A136" s="220">
        <v>130</v>
      </c>
      <c r="B136" s="691" t="s">
        <v>1901</v>
      </c>
      <c r="C136" s="227" t="s">
        <v>1901</v>
      </c>
      <c r="D136" s="690">
        <f>_P408012003</f>
        <v>0</v>
      </c>
      <c r="E136" s="690">
        <f>_P406006002</f>
        <v>0</v>
      </c>
      <c r="F136" s="228">
        <f t="shared" si="2" ref="F136:F138">IF(D136=E136,0,1)</f>
        <v>0</v>
      </c>
      <c r="G136" s="701" t="s">
        <v>123</v>
      </c>
      <c r="H136" s="761" t="s">
        <v>2156</v>
      </c>
      <c r="I136" s="761" t="s">
        <v>2157</v>
      </c>
    </row>
    <row r="137" spans="1:9" ht="39.95" customHeight="1">
      <c r="A137" s="220">
        <v>131</v>
      </c>
      <c r="B137" s="691" t="s">
        <v>2394</v>
      </c>
      <c r="C137" s="227" t="s">
        <v>1888</v>
      </c>
      <c r="D137" s="690">
        <f>_P408019001</f>
        <v>0</v>
      </c>
      <c r="E137" s="690">
        <f>_P406006006</f>
        <v>0</v>
      </c>
      <c r="F137" s="228">
        <f t="shared" si="2"/>
        <v>0</v>
      </c>
      <c r="G137" s="229" t="s">
        <v>123</v>
      </c>
      <c r="H137" s="761" t="s">
        <v>2158</v>
      </c>
      <c r="I137" s="761" t="s">
        <v>2159</v>
      </c>
    </row>
    <row r="138" spans="1:9" ht="39.95" customHeight="1">
      <c r="A138" s="704">
        <v>132</v>
      </c>
      <c r="B138" s="758" t="s">
        <v>2583</v>
      </c>
      <c r="C138" s="691" t="s">
        <v>1888</v>
      </c>
      <c r="D138" s="690">
        <f>+_P110012113+_P110012213+_P110032113+_P110032213+_P110052113</f>
        <v>0</v>
      </c>
      <c r="E138" s="690">
        <f>+'1180'!C40</f>
        <v>0</v>
      </c>
      <c r="F138" s="228">
        <f t="shared" si="2"/>
        <v>0</v>
      </c>
      <c r="G138" s="229" t="s">
        <v>1941</v>
      </c>
      <c r="H138" s="761" t="s">
        <v>2404</v>
      </c>
      <c r="I138" s="761" t="s">
        <v>2405</v>
      </c>
    </row>
    <row r="139" spans="1:9" s="1681" customFormat="1" ht="15">
      <c r="A139" s="1676">
        <v>142</v>
      </c>
      <c r="B139" s="1677" t="s">
        <v>2719</v>
      </c>
      <c r="C139" s="1677"/>
      <c r="D139" s="1678"/>
      <c r="E139" s="1678"/>
      <c r="F139" s="1679">
        <f>IF(ISBLANK(_P409006001),1,0)</f>
        <v>1</v>
      </c>
      <c r="G139" s="1680" t="s">
        <v>1941</v>
      </c>
      <c r="H139" s="1677" t="s">
        <v>2713</v>
      </c>
      <c r="I139" s="1677" t="s">
        <v>2714</v>
      </c>
    </row>
    <row r="140" spans="1:9" s="1681" customFormat="1" ht="15">
      <c r="A140" s="1676" t="s">
        <v>2720</v>
      </c>
      <c r="B140" s="1677" t="s">
        <v>2721</v>
      </c>
      <c r="C140" s="1677"/>
      <c r="D140" s="1678"/>
      <c r="E140" s="1678"/>
      <c r="F140" s="1679">
        <f>IF(ISBLANK(_P409010001),1,0)</f>
        <v>1</v>
      </c>
      <c r="G140" s="1680" t="s">
        <v>1941</v>
      </c>
      <c r="H140" s="1677" t="s">
        <v>2713</v>
      </c>
      <c r="I140" s="1677" t="s">
        <v>2714</v>
      </c>
    </row>
    <row r="141" spans="1:9" s="1681" customFormat="1" ht="15">
      <c r="A141" s="1676" t="s">
        <v>2722</v>
      </c>
      <c r="B141" s="1677" t="s">
        <v>2723</v>
      </c>
      <c r="C141" s="1677"/>
      <c r="D141" s="1678"/>
      <c r="E141" s="1678"/>
      <c r="F141" s="1679">
        <f>IF(ISBLANK(_P409011001),1,0)</f>
        <v>1</v>
      </c>
      <c r="G141" s="1680" t="s">
        <v>1941</v>
      </c>
      <c r="H141" s="1677" t="s">
        <v>2713</v>
      </c>
      <c r="I141" s="1677" t="s">
        <v>2714</v>
      </c>
    </row>
    <row r="142" spans="1:9" s="1681" customFormat="1" ht="15">
      <c r="A142" s="1676" t="s">
        <v>2724</v>
      </c>
      <c r="B142" s="1677" t="s">
        <v>2725</v>
      </c>
      <c r="C142" s="1677"/>
      <c r="D142" s="1678"/>
      <c r="E142" s="1678"/>
      <c r="F142" s="1679">
        <f>IF(ISBLANK(_P409012001),1,0)</f>
        <v>1</v>
      </c>
      <c r="G142" s="1680" t="s">
        <v>1941</v>
      </c>
      <c r="H142" s="1677" t="s">
        <v>2713</v>
      </c>
      <c r="I142" s="1677" t="s">
        <v>2714</v>
      </c>
    </row>
    <row r="143" spans="1:9" s="1681" customFormat="1" ht="15">
      <c r="A143" s="1676" t="s">
        <v>2726</v>
      </c>
      <c r="B143" s="1677" t="s">
        <v>2727</v>
      </c>
      <c r="C143" s="1677"/>
      <c r="D143" s="1678"/>
      <c r="E143" s="1678"/>
      <c r="F143" s="1679">
        <f>IF(ISBLANK(_P409013001),1,0)</f>
        <v>1</v>
      </c>
      <c r="G143" s="1680" t="s">
        <v>1941</v>
      </c>
      <c r="H143" s="1677" t="s">
        <v>2713</v>
      </c>
      <c r="I143" s="1677" t="s">
        <v>2714</v>
      </c>
    </row>
    <row r="144" spans="1:9" s="1681" customFormat="1" ht="15">
      <c r="A144" s="1676" t="s">
        <v>2728</v>
      </c>
      <c r="B144" s="1677" t="s">
        <v>2729</v>
      </c>
      <c r="C144" s="1677"/>
      <c r="D144" s="1678"/>
      <c r="E144" s="1678"/>
      <c r="F144" s="1679">
        <f>IF(ISBLANK(_P409014201),1,0)</f>
        <v>1</v>
      </c>
      <c r="G144" s="1680" t="s">
        <v>1941</v>
      </c>
      <c r="H144" s="1677" t="s">
        <v>2713</v>
      </c>
      <c r="I144" s="1677" t="s">
        <v>2714</v>
      </c>
    </row>
    <row r="145" spans="1:9" s="1681" customFormat="1" ht="15">
      <c r="A145" s="1676">
        <v>143</v>
      </c>
      <c r="B145" s="1677" t="s">
        <v>2717</v>
      </c>
      <c r="C145" s="1677"/>
      <c r="D145" s="1678"/>
      <c r="E145" s="1678"/>
      <c r="F145" s="1679">
        <f>IF(ISBLANK(_P501001002),1,0)</f>
        <v>1</v>
      </c>
      <c r="G145" s="1680" t="s">
        <v>1941</v>
      </c>
      <c r="H145" s="1677" t="s">
        <v>2715</v>
      </c>
      <c r="I145" s="1677" t="s">
        <v>2716</v>
      </c>
    </row>
    <row r="146" spans="2:9" ht="15">
      <c r="B146" s="761"/>
      <c r="C146" s="231"/>
      <c r="F146" s="228"/>
      <c r="G146" s="229"/>
      <c r="H146" s="761"/>
      <c r="I146" s="761"/>
    </row>
    <row r="147" spans="2:9" ht="15">
      <c r="B147" s="761"/>
      <c r="C147" s="231"/>
      <c r="F147" s="228"/>
      <c r="G147" s="229"/>
      <c r="H147" s="761"/>
      <c r="I147" s="761"/>
    </row>
    <row r="148" spans="2:9" ht="15">
      <c r="B148" s="761"/>
      <c r="C148" s="231"/>
      <c r="F148" s="228"/>
      <c r="G148" s="229"/>
      <c r="H148" s="761"/>
      <c r="I148" s="761"/>
    </row>
    <row r="149" spans="2:9" ht="15">
      <c r="B149" s="761"/>
      <c r="C149" s="231"/>
      <c r="F149" s="228"/>
      <c r="G149" s="229"/>
      <c r="H149" s="761"/>
      <c r="I149" s="761"/>
    </row>
    <row r="150" spans="2:9" ht="15">
      <c r="B150" s="761"/>
      <c r="C150" s="231"/>
      <c r="F150" s="228"/>
      <c r="G150" s="229"/>
      <c r="H150" s="761"/>
      <c r="I150" s="761"/>
    </row>
    <row r="151" spans="2:9" ht="15">
      <c r="B151" s="761"/>
      <c r="C151" s="231"/>
      <c r="F151" s="228"/>
      <c r="G151" s="229"/>
      <c r="H151" s="761"/>
      <c r="I151" s="761"/>
    </row>
    <row r="152" spans="2:9" ht="15">
      <c r="B152" s="761"/>
      <c r="C152" s="231"/>
      <c r="F152" s="228"/>
      <c r="G152" s="229"/>
      <c r="H152" s="761"/>
      <c r="I152" s="761"/>
    </row>
    <row r="153" spans="2:9" ht="15">
      <c r="B153" s="761"/>
      <c r="C153" s="231"/>
      <c r="F153" s="228"/>
      <c r="G153" s="229"/>
      <c r="H153" s="761"/>
      <c r="I153" s="761"/>
    </row>
    <row r="154" spans="2:9" ht="15">
      <c r="B154" s="761"/>
      <c r="C154" s="231"/>
      <c r="F154" s="228"/>
      <c r="G154" s="229"/>
      <c r="H154" s="761"/>
      <c r="I154" s="761"/>
    </row>
    <row r="155" spans="2:9" ht="15">
      <c r="B155" s="761"/>
      <c r="C155" s="231"/>
      <c r="F155" s="228"/>
      <c r="G155" s="229"/>
      <c r="H155" s="761"/>
      <c r="I155" s="761"/>
    </row>
    <row r="156" spans="2:9" ht="15">
      <c r="B156" s="761"/>
      <c r="C156" s="231"/>
      <c r="F156" s="228"/>
      <c r="G156" s="229"/>
      <c r="H156" s="761"/>
      <c r="I156" s="761"/>
    </row>
    <row r="157" spans="2:9" ht="15">
      <c r="B157" s="761"/>
      <c r="C157" s="231"/>
      <c r="F157" s="228"/>
      <c r="G157" s="229"/>
      <c r="H157" s="761"/>
      <c r="I157" s="761"/>
    </row>
    <row r="158" spans="2:9" ht="15">
      <c r="B158" s="761"/>
      <c r="C158" s="231"/>
      <c r="F158" s="228"/>
      <c r="G158" s="229"/>
      <c r="H158" s="761"/>
      <c r="I158" s="761"/>
    </row>
    <row r="159" spans="2:9" ht="15">
      <c r="B159" s="761"/>
      <c r="C159" s="231"/>
      <c r="F159" s="228"/>
      <c r="G159" s="229"/>
      <c r="H159" s="761"/>
      <c r="I159" s="761"/>
    </row>
    <row r="160" spans="2:9" ht="15">
      <c r="B160" s="761"/>
      <c r="C160" s="231"/>
      <c r="F160" s="228"/>
      <c r="G160" s="229"/>
      <c r="H160" s="761"/>
      <c r="I160" s="761"/>
    </row>
    <row r="161" spans="2:9" ht="15">
      <c r="B161" s="761"/>
      <c r="C161" s="231"/>
      <c r="F161" s="228"/>
      <c r="G161" s="229"/>
      <c r="H161" s="761"/>
      <c r="I161" s="761"/>
    </row>
    <row r="162" spans="2:9" ht="15">
      <c r="B162" s="761"/>
      <c r="C162" s="231"/>
      <c r="F162" s="228"/>
      <c r="G162" s="229"/>
      <c r="H162" s="761"/>
      <c r="I162" s="761"/>
    </row>
    <row r="163" spans="2:9" ht="15">
      <c r="B163" s="761"/>
      <c r="C163" s="231"/>
      <c r="F163" s="228"/>
      <c r="G163" s="229"/>
      <c r="H163" s="761"/>
      <c r="I163" s="761"/>
    </row>
    <row r="164" spans="2:9" ht="15">
      <c r="B164" s="761"/>
      <c r="C164" s="231"/>
      <c r="F164" s="228"/>
      <c r="G164" s="229"/>
      <c r="H164" s="761"/>
      <c r="I164" s="761"/>
    </row>
    <row r="165" spans="2:9" ht="15">
      <c r="B165" s="761"/>
      <c r="C165" s="231"/>
      <c r="F165" s="228"/>
      <c r="G165" s="229"/>
      <c r="H165" s="761"/>
      <c r="I165" s="761"/>
    </row>
    <row r="166" spans="2:9" ht="15">
      <c r="B166" s="761"/>
      <c r="C166" s="231"/>
      <c r="F166" s="228"/>
      <c r="G166" s="229"/>
      <c r="H166" s="761"/>
      <c r="I166" s="761"/>
    </row>
    <row r="167" spans="2:9" ht="15">
      <c r="B167" s="761"/>
      <c r="C167" s="231"/>
      <c r="F167" s="228"/>
      <c r="G167" s="229"/>
      <c r="H167" s="761"/>
      <c r="I167" s="761"/>
    </row>
    <row r="168" spans="2:9" ht="15">
      <c r="B168" s="761"/>
      <c r="C168" s="231"/>
      <c r="F168" s="228"/>
      <c r="G168" s="229"/>
      <c r="H168" s="761"/>
      <c r="I168" s="761"/>
    </row>
    <row r="169" spans="2:9" ht="15">
      <c r="B169" s="761"/>
      <c r="C169" s="231"/>
      <c r="F169" s="228"/>
      <c r="G169" s="229"/>
      <c r="H169" s="761"/>
      <c r="I169" s="761"/>
    </row>
    <row r="170" spans="2:9" ht="15">
      <c r="B170" s="761"/>
      <c r="C170" s="231"/>
      <c r="F170" s="228"/>
      <c r="G170" s="229"/>
      <c r="H170" s="761"/>
      <c r="I170" s="761"/>
    </row>
    <row r="171" spans="2:9" ht="15">
      <c r="B171" s="761"/>
      <c r="C171" s="231"/>
      <c r="F171" s="228"/>
      <c r="G171" s="229"/>
      <c r="H171" s="761"/>
      <c r="I171" s="761"/>
    </row>
    <row r="172" spans="2:9" ht="15">
      <c r="B172" s="761"/>
      <c r="C172" s="231"/>
      <c r="F172" s="228"/>
      <c r="G172" s="229"/>
      <c r="H172" s="761"/>
      <c r="I172" s="761"/>
    </row>
    <row r="173" spans="2:9" ht="15">
      <c r="B173" s="761"/>
      <c r="C173" s="231"/>
      <c r="F173" s="228"/>
      <c r="G173" s="229"/>
      <c r="H173" s="761"/>
      <c r="I173" s="761"/>
    </row>
    <row r="174" spans="2:9" ht="15">
      <c r="B174" s="761"/>
      <c r="C174" s="231"/>
      <c r="F174" s="228"/>
      <c r="G174" s="229"/>
      <c r="H174" s="761"/>
      <c r="I174" s="761"/>
    </row>
    <row r="175" spans="2:9" ht="15">
      <c r="B175" s="761"/>
      <c r="C175" s="231"/>
      <c r="F175" s="228"/>
      <c r="G175" s="229"/>
      <c r="H175" s="761"/>
      <c r="I175" s="761"/>
    </row>
    <row r="176" spans="2:9" ht="15">
      <c r="B176" s="761"/>
      <c r="C176" s="231"/>
      <c r="F176" s="228"/>
      <c r="G176" s="229"/>
      <c r="H176" s="761"/>
      <c r="I176" s="761"/>
    </row>
    <row r="177" spans="2:9" ht="15">
      <c r="B177" s="761"/>
      <c r="C177" s="231"/>
      <c r="F177" s="228"/>
      <c r="G177" s="229"/>
      <c r="H177" s="761"/>
      <c r="I177" s="761"/>
    </row>
    <row r="178" spans="2:9" ht="15">
      <c r="B178" s="761"/>
      <c r="C178" s="231"/>
      <c r="F178" s="228"/>
      <c r="G178" s="229"/>
      <c r="H178" s="761"/>
      <c r="I178" s="761"/>
    </row>
    <row r="179" spans="2:9" ht="15">
      <c r="B179" s="761"/>
      <c r="C179" s="231"/>
      <c r="F179" s="228"/>
      <c r="G179" s="229"/>
      <c r="H179" s="761"/>
      <c r="I179" s="761"/>
    </row>
    <row r="180" spans="2:9" ht="15">
      <c r="B180" s="761"/>
      <c r="C180" s="231"/>
      <c r="F180" s="228"/>
      <c r="G180" s="229"/>
      <c r="H180" s="761"/>
      <c r="I180" s="761"/>
    </row>
    <row r="181" spans="2:9" ht="15">
      <c r="B181" s="761"/>
      <c r="C181" s="231"/>
      <c r="F181" s="228"/>
      <c r="G181" s="229"/>
      <c r="H181" s="761"/>
      <c r="I181" s="761"/>
    </row>
    <row r="182" spans="2:9" ht="15">
      <c r="B182" s="761"/>
      <c r="C182" s="231"/>
      <c r="F182" s="228"/>
      <c r="G182" s="229"/>
      <c r="H182" s="761"/>
      <c r="I182" s="761"/>
    </row>
    <row r="183" spans="2:9" ht="15">
      <c r="B183" s="761"/>
      <c r="C183" s="231"/>
      <c r="F183" s="228"/>
      <c r="G183" s="229"/>
      <c r="H183" s="761"/>
      <c r="I183" s="761"/>
    </row>
    <row r="184" spans="2:9" ht="15">
      <c r="B184" s="761"/>
      <c r="C184" s="231"/>
      <c r="F184" s="228"/>
      <c r="G184" s="229"/>
      <c r="H184" s="761"/>
      <c r="I184" s="761"/>
    </row>
    <row r="185" spans="2:9" ht="15">
      <c r="B185" s="761"/>
      <c r="C185" s="231"/>
      <c r="F185" s="228"/>
      <c r="G185" s="229"/>
      <c r="H185" s="761"/>
      <c r="I185" s="761"/>
    </row>
    <row r="186" spans="2:9" ht="15">
      <c r="B186" s="761"/>
      <c r="C186" s="231"/>
      <c r="F186" s="228"/>
      <c r="G186" s="229"/>
      <c r="H186" s="761"/>
      <c r="I186" s="761"/>
    </row>
    <row r="187" spans="2:9" ht="15">
      <c r="B187" s="761"/>
      <c r="C187" s="231"/>
      <c r="F187" s="228"/>
      <c r="G187" s="229"/>
      <c r="H187" s="761"/>
      <c r="I187" s="761"/>
    </row>
    <row r="188" spans="2:9" ht="15">
      <c r="B188" s="761"/>
      <c r="C188" s="231"/>
      <c r="F188" s="228"/>
      <c r="G188" s="229"/>
      <c r="H188" s="761"/>
      <c r="I188" s="761"/>
    </row>
    <row r="189" spans="2:9" ht="15">
      <c r="B189" s="761"/>
      <c r="C189" s="231"/>
      <c r="F189" s="228"/>
      <c r="G189" s="229"/>
      <c r="H189" s="761"/>
      <c r="I189" s="761"/>
    </row>
    <row r="190" spans="2:9" ht="15">
      <c r="B190" s="761"/>
      <c r="C190" s="231"/>
      <c r="F190" s="228"/>
      <c r="G190" s="229"/>
      <c r="H190" s="761"/>
      <c r="I190" s="761"/>
    </row>
    <row r="191" spans="2:9" ht="15">
      <c r="B191" s="761"/>
      <c r="C191" s="231"/>
      <c r="F191" s="228"/>
      <c r="G191" s="229"/>
      <c r="H191" s="761"/>
      <c r="I191" s="761"/>
    </row>
    <row r="192" spans="2:9" ht="15">
      <c r="B192" s="761"/>
      <c r="C192" s="231"/>
      <c r="F192" s="228"/>
      <c r="G192" s="229"/>
      <c r="H192" s="761"/>
      <c r="I192" s="761"/>
    </row>
    <row r="193" spans="2:9" ht="15">
      <c r="B193" s="761"/>
      <c r="C193" s="231"/>
      <c r="F193" s="228"/>
      <c r="G193" s="229"/>
      <c r="H193" s="761"/>
      <c r="I193" s="761"/>
    </row>
    <row r="194" spans="2:9" ht="15">
      <c r="B194" s="761"/>
      <c r="C194" s="231"/>
      <c r="F194" s="228"/>
      <c r="G194" s="229"/>
      <c r="H194" s="761"/>
      <c r="I194" s="761"/>
    </row>
    <row r="195" spans="2:9" ht="15">
      <c r="B195" s="761"/>
      <c r="C195" s="231"/>
      <c r="F195" s="228"/>
      <c r="G195" s="229"/>
      <c r="H195" s="761"/>
      <c r="I195" s="761"/>
    </row>
    <row r="196" spans="2:9" ht="15">
      <c r="B196" s="761"/>
      <c r="C196" s="231"/>
      <c r="F196" s="228"/>
      <c r="G196" s="229"/>
      <c r="H196" s="761"/>
      <c r="I196" s="761"/>
    </row>
    <row r="197" spans="2:9" ht="15">
      <c r="B197" s="761"/>
      <c r="C197" s="231"/>
      <c r="F197" s="228"/>
      <c r="G197" s="229"/>
      <c r="H197" s="761"/>
      <c r="I197" s="761"/>
    </row>
    <row r="198" spans="2:9" ht="15">
      <c r="B198" s="761"/>
      <c r="C198" s="231"/>
      <c r="F198" s="228"/>
      <c r="G198" s="229"/>
      <c r="H198" s="761"/>
      <c r="I198" s="761"/>
    </row>
    <row r="199" spans="2:9" ht="15">
      <c r="B199" s="761"/>
      <c r="C199" s="231"/>
      <c r="F199" s="228"/>
      <c r="G199" s="229"/>
      <c r="H199" s="761"/>
      <c r="I199" s="761"/>
    </row>
    <row r="200" spans="2:9" ht="15">
      <c r="B200" s="761"/>
      <c r="C200" s="231"/>
      <c r="F200" s="228"/>
      <c r="G200" s="229"/>
      <c r="H200" s="761"/>
      <c r="I200" s="761"/>
    </row>
    <row r="201" spans="2:9" ht="15">
      <c r="B201" s="761"/>
      <c r="C201" s="231"/>
      <c r="F201" s="228"/>
      <c r="G201" s="229"/>
      <c r="H201" s="761"/>
      <c r="I201" s="761"/>
    </row>
    <row r="202" spans="2:9" ht="15">
      <c r="B202" s="761"/>
      <c r="C202" s="231"/>
      <c r="F202" s="228"/>
      <c r="G202" s="229"/>
      <c r="H202" s="761"/>
      <c r="I202" s="761"/>
    </row>
    <row r="203" spans="2:9" ht="15">
      <c r="B203" s="761"/>
      <c r="C203" s="231"/>
      <c r="F203" s="228"/>
      <c r="G203" s="229"/>
      <c r="H203" s="761"/>
      <c r="I203" s="761"/>
    </row>
    <row r="204" spans="2:9" ht="15">
      <c r="B204" s="761"/>
      <c r="C204" s="231"/>
      <c r="F204" s="228"/>
      <c r="G204" s="229"/>
      <c r="H204" s="761"/>
      <c r="I204" s="761"/>
    </row>
    <row r="205" spans="2:9" ht="15">
      <c r="B205" s="761"/>
      <c r="C205" s="231"/>
      <c r="F205" s="228"/>
      <c r="G205" s="229"/>
      <c r="H205" s="761"/>
      <c r="I205" s="761"/>
    </row>
    <row r="206" spans="2:9" ht="15">
      <c r="B206" s="761"/>
      <c r="C206" s="231"/>
      <c r="F206" s="228"/>
      <c r="G206" s="229"/>
      <c r="H206" s="761"/>
      <c r="I206" s="761"/>
    </row>
    <row r="207" spans="2:9" ht="15">
      <c r="B207" s="761"/>
      <c r="C207" s="231"/>
      <c r="F207" s="228"/>
      <c r="G207" s="229"/>
      <c r="H207" s="761"/>
      <c r="I207" s="761"/>
    </row>
    <row r="208" spans="2:9" ht="15">
      <c r="B208" s="761"/>
      <c r="C208" s="231"/>
      <c r="F208" s="228"/>
      <c r="G208" s="229"/>
      <c r="H208" s="761"/>
      <c r="I208" s="761"/>
    </row>
    <row r="209" spans="2:9" ht="15">
      <c r="B209" s="761"/>
      <c r="C209" s="231"/>
      <c r="F209" s="228"/>
      <c r="G209" s="229"/>
      <c r="H209" s="761"/>
      <c r="I209" s="761"/>
    </row>
    <row r="210" spans="2:9" ht="15">
      <c r="B210" s="761"/>
      <c r="C210" s="231"/>
      <c r="F210" s="228"/>
      <c r="G210" s="229"/>
      <c r="H210" s="761"/>
      <c r="I210" s="761"/>
    </row>
    <row r="211" spans="2:9" ht="15">
      <c r="B211" s="761"/>
      <c r="C211" s="231"/>
      <c r="F211" s="228"/>
      <c r="G211" s="229"/>
      <c r="H211" s="761"/>
      <c r="I211" s="761"/>
    </row>
    <row r="212" spans="2:9" ht="15">
      <c r="B212" s="761"/>
      <c r="C212" s="231"/>
      <c r="F212" s="228"/>
      <c r="G212" s="229"/>
      <c r="H212" s="761"/>
      <c r="I212" s="761"/>
    </row>
    <row r="213" spans="2:9" ht="15">
      <c r="B213" s="761"/>
      <c r="C213" s="231"/>
      <c r="F213" s="228"/>
      <c r="G213" s="229"/>
      <c r="H213" s="761"/>
      <c r="I213" s="761"/>
    </row>
    <row r="214" spans="2:9" ht="15">
      <c r="B214" s="761"/>
      <c r="C214" s="231"/>
      <c r="F214" s="228"/>
      <c r="G214" s="229"/>
      <c r="H214" s="761"/>
      <c r="I214" s="761"/>
    </row>
    <row r="215" spans="2:9" ht="15">
      <c r="B215" s="761"/>
      <c r="C215" s="231"/>
      <c r="F215" s="228"/>
      <c r="G215" s="229"/>
      <c r="H215" s="761"/>
      <c r="I215" s="761"/>
    </row>
    <row r="216" spans="2:9" ht="15">
      <c r="B216" s="761"/>
      <c r="C216" s="231"/>
      <c r="F216" s="228"/>
      <c r="G216" s="229"/>
      <c r="H216" s="761"/>
      <c r="I216" s="761"/>
    </row>
    <row r="217" spans="2:9" ht="15">
      <c r="B217" s="761"/>
      <c r="C217" s="231"/>
      <c r="F217" s="228"/>
      <c r="G217" s="229"/>
      <c r="H217" s="761"/>
      <c r="I217" s="761"/>
    </row>
    <row r="218" spans="2:9" ht="15">
      <c r="B218" s="761"/>
      <c r="C218" s="231"/>
      <c r="F218" s="228"/>
      <c r="G218" s="229"/>
      <c r="H218" s="761"/>
      <c r="I218" s="761"/>
    </row>
    <row r="219" spans="2:9" ht="15">
      <c r="B219" s="761"/>
      <c r="C219" s="231"/>
      <c r="F219" s="228"/>
      <c r="G219" s="229"/>
      <c r="H219" s="761"/>
      <c r="I219" s="761"/>
    </row>
    <row r="220" spans="2:9" ht="15">
      <c r="B220" s="761"/>
      <c r="C220" s="231"/>
      <c r="F220" s="228"/>
      <c r="G220" s="229"/>
      <c r="H220" s="761"/>
      <c r="I220" s="761"/>
    </row>
    <row r="221" spans="2:9" ht="15">
      <c r="B221" s="761"/>
      <c r="C221" s="231"/>
      <c r="F221" s="228"/>
      <c r="G221" s="229"/>
      <c r="H221" s="761"/>
      <c r="I221" s="761"/>
    </row>
    <row r="222" spans="2:9" ht="15">
      <c r="B222" s="761"/>
      <c r="C222" s="231"/>
      <c r="F222" s="228"/>
      <c r="G222" s="229"/>
      <c r="H222" s="761"/>
      <c r="I222" s="761"/>
    </row>
    <row r="223" spans="2:9" ht="15">
      <c r="B223" s="761"/>
      <c r="C223" s="231"/>
      <c r="F223" s="228"/>
      <c r="G223" s="229"/>
      <c r="H223" s="761"/>
      <c r="I223" s="761"/>
    </row>
    <row r="224" spans="2:9" ht="15">
      <c r="B224" s="761"/>
      <c r="C224" s="231"/>
      <c r="F224" s="228"/>
      <c r="G224" s="229"/>
      <c r="H224" s="761"/>
      <c r="I224" s="761"/>
    </row>
    <row r="225" spans="2:9" ht="15">
      <c r="B225" s="761"/>
      <c r="C225" s="231"/>
      <c r="F225" s="228"/>
      <c r="G225" s="229"/>
      <c r="H225" s="761"/>
      <c r="I225" s="761"/>
    </row>
    <row r="226" spans="2:9" ht="15">
      <c r="B226" s="761"/>
      <c r="C226" s="231"/>
      <c r="F226" s="228"/>
      <c r="G226" s="229"/>
      <c r="H226" s="761"/>
      <c r="I226" s="761"/>
    </row>
    <row r="227" spans="2:9" ht="15">
      <c r="B227" s="761"/>
      <c r="C227" s="231"/>
      <c r="F227" s="228"/>
      <c r="G227" s="229"/>
      <c r="H227" s="761"/>
      <c r="I227" s="761"/>
    </row>
    <row r="228" spans="2:9" ht="15">
      <c r="B228" s="761"/>
      <c r="C228" s="231"/>
      <c r="F228" s="228"/>
      <c r="G228" s="229"/>
      <c r="H228" s="761"/>
      <c r="I228" s="761"/>
    </row>
    <row r="229" spans="2:9" ht="15">
      <c r="B229" s="761"/>
      <c r="C229" s="231"/>
      <c r="F229" s="228"/>
      <c r="G229" s="229"/>
      <c r="H229" s="761"/>
      <c r="I229" s="761"/>
    </row>
    <row r="230" spans="2:9" ht="15">
      <c r="B230" s="761"/>
      <c r="C230" s="231"/>
      <c r="F230" s="228"/>
      <c r="G230" s="229"/>
      <c r="H230" s="761"/>
      <c r="I230" s="761"/>
    </row>
    <row r="231" spans="2:9" ht="15">
      <c r="B231" s="761"/>
      <c r="C231" s="231"/>
      <c r="F231" s="228"/>
      <c r="G231" s="229"/>
      <c r="H231" s="761"/>
      <c r="I231" s="761"/>
    </row>
    <row r="232" spans="2:9" ht="15">
      <c r="B232" s="761"/>
      <c r="C232" s="231"/>
      <c r="F232" s="228"/>
      <c r="G232" s="229"/>
      <c r="H232" s="761"/>
      <c r="I232" s="761"/>
    </row>
    <row r="233" spans="2:9" ht="15">
      <c r="B233" s="761"/>
      <c r="C233" s="231"/>
      <c r="F233" s="228"/>
      <c r="G233" s="229"/>
      <c r="H233" s="761"/>
      <c r="I233" s="761"/>
    </row>
    <row r="234" spans="2:9" ht="15">
      <c r="B234" s="761"/>
      <c r="C234" s="231"/>
      <c r="F234" s="228"/>
      <c r="G234" s="229"/>
      <c r="H234" s="761"/>
      <c r="I234" s="761"/>
    </row>
    <row r="235" spans="2:9" ht="15">
      <c r="B235" s="761"/>
      <c r="C235" s="231"/>
      <c r="F235" s="228"/>
      <c r="G235" s="229"/>
      <c r="H235" s="761"/>
      <c r="I235" s="761"/>
    </row>
    <row r="236" spans="2:9" ht="15">
      <c r="B236" s="761"/>
      <c r="C236" s="231"/>
      <c r="F236" s="228"/>
      <c r="G236" s="229"/>
      <c r="H236" s="761"/>
      <c r="I236" s="761"/>
    </row>
    <row r="237" spans="2:9" ht="15">
      <c r="B237" s="761"/>
      <c r="C237" s="231"/>
      <c r="F237" s="228"/>
      <c r="G237" s="229"/>
      <c r="H237" s="761"/>
      <c r="I237" s="761"/>
    </row>
    <row r="238" spans="2:9" ht="15">
      <c r="B238" s="761"/>
      <c r="C238" s="231"/>
      <c r="F238" s="228"/>
      <c r="G238" s="229"/>
      <c r="H238" s="761"/>
      <c r="I238" s="761"/>
    </row>
    <row r="239" spans="2:9" ht="15">
      <c r="B239" s="761"/>
      <c r="C239" s="231"/>
      <c r="F239" s="228"/>
      <c r="G239" s="229"/>
      <c r="H239" s="761"/>
      <c r="I239" s="761"/>
    </row>
    <row r="240" spans="2:9" ht="15">
      <c r="B240" s="761"/>
      <c r="C240" s="231"/>
      <c r="F240" s="228"/>
      <c r="G240" s="229"/>
      <c r="H240" s="761"/>
      <c r="I240" s="761"/>
    </row>
    <row r="241" spans="2:9" ht="15">
      <c r="B241" s="761"/>
      <c r="C241" s="231"/>
      <c r="F241" s="228"/>
      <c r="G241" s="229"/>
      <c r="H241" s="761"/>
      <c r="I241" s="761"/>
    </row>
    <row r="242" spans="2:9" ht="15">
      <c r="B242" s="761"/>
      <c r="C242" s="231"/>
      <c r="F242" s="228"/>
      <c r="G242" s="229"/>
      <c r="H242" s="761"/>
      <c r="I242" s="761"/>
    </row>
    <row r="243" spans="2:9" ht="15">
      <c r="B243" s="761"/>
      <c r="C243" s="231"/>
      <c r="F243" s="228"/>
      <c r="G243" s="229"/>
      <c r="H243" s="761"/>
      <c r="I243" s="761"/>
    </row>
    <row r="244" spans="2:9" ht="15">
      <c r="B244" s="761"/>
      <c r="C244" s="231"/>
      <c r="F244" s="228"/>
      <c r="G244" s="229"/>
      <c r="H244" s="761"/>
      <c r="I244" s="761"/>
    </row>
    <row r="245" spans="2:9" ht="15">
      <c r="B245" s="761"/>
      <c r="C245" s="231"/>
      <c r="F245" s="228"/>
      <c r="G245" s="229"/>
      <c r="H245" s="761"/>
      <c r="I245" s="761"/>
    </row>
    <row r="246" spans="2:9" ht="15">
      <c r="B246" s="761"/>
      <c r="C246" s="231"/>
      <c r="F246" s="228"/>
      <c r="G246" s="229"/>
      <c r="H246" s="761"/>
      <c r="I246" s="761"/>
    </row>
    <row r="247" spans="2:9" ht="15">
      <c r="B247" s="761"/>
      <c r="C247" s="231"/>
      <c r="F247" s="228"/>
      <c r="G247" s="229"/>
      <c r="H247" s="761"/>
      <c r="I247" s="761"/>
    </row>
    <row r="248" spans="2:9" ht="15">
      <c r="B248" s="761"/>
      <c r="C248" s="231"/>
      <c r="F248" s="228"/>
      <c r="G248" s="229"/>
      <c r="H248" s="761"/>
      <c r="I248" s="761"/>
    </row>
    <row r="249" spans="2:9" ht="15">
      <c r="B249" s="761"/>
      <c r="C249" s="231"/>
      <c r="F249" s="228"/>
      <c r="G249" s="229"/>
      <c r="H249" s="761"/>
      <c r="I249" s="761"/>
    </row>
    <row r="250" spans="2:9" ht="15">
      <c r="B250" s="761"/>
      <c r="C250" s="231"/>
      <c r="F250" s="228"/>
      <c r="G250" s="229"/>
      <c r="H250" s="761"/>
      <c r="I250" s="761"/>
    </row>
    <row r="251" spans="2:9" ht="15">
      <c r="B251" s="761"/>
      <c r="C251" s="231"/>
      <c r="F251" s="228"/>
      <c r="G251" s="229"/>
      <c r="H251" s="761"/>
      <c r="I251" s="761"/>
    </row>
    <row r="252" spans="2:9" ht="15">
      <c r="B252" s="761"/>
      <c r="C252" s="231"/>
      <c r="F252" s="228"/>
      <c r="G252" s="229"/>
      <c r="H252" s="761"/>
      <c r="I252" s="761"/>
    </row>
    <row r="253" spans="2:9" ht="15">
      <c r="B253" s="761"/>
      <c r="C253" s="231"/>
      <c r="F253" s="228"/>
      <c r="G253" s="229"/>
      <c r="H253" s="761"/>
      <c r="I253" s="761"/>
    </row>
    <row r="254" spans="2:9" ht="15">
      <c r="B254" s="761"/>
      <c r="C254" s="231"/>
      <c r="F254" s="228"/>
      <c r="G254" s="229"/>
      <c r="H254" s="761"/>
      <c r="I254" s="761"/>
    </row>
    <row r="255" spans="2:9" ht="15">
      <c r="B255" s="761"/>
      <c r="C255" s="231"/>
      <c r="F255" s="228"/>
      <c r="G255" s="229"/>
      <c r="H255" s="761"/>
      <c r="I255" s="761"/>
    </row>
    <row r="256" spans="2:9" ht="15">
      <c r="B256" s="761"/>
      <c r="C256" s="231"/>
      <c r="F256" s="228"/>
      <c r="G256" s="229"/>
      <c r="H256" s="761"/>
      <c r="I256" s="761"/>
    </row>
    <row r="257" spans="2:9" ht="15">
      <c r="B257" s="761"/>
      <c r="C257" s="231"/>
      <c r="F257" s="228"/>
      <c r="G257" s="229"/>
      <c r="H257" s="761"/>
      <c r="I257" s="761"/>
    </row>
    <row r="258" spans="2:9" ht="15">
      <c r="B258" s="761"/>
      <c r="C258" s="231"/>
      <c r="F258" s="228"/>
      <c r="G258" s="229"/>
      <c r="H258" s="761"/>
      <c r="I258" s="761"/>
    </row>
    <row r="259" spans="2:9" ht="15">
      <c r="B259" s="761"/>
      <c r="C259" s="231"/>
      <c r="F259" s="228"/>
      <c r="G259" s="229"/>
      <c r="H259" s="761"/>
      <c r="I259" s="761"/>
    </row>
    <row r="260" spans="2:9" ht="15">
      <c r="B260" s="761"/>
      <c r="C260" s="231"/>
      <c r="F260" s="228"/>
      <c r="G260" s="229"/>
      <c r="H260" s="761"/>
      <c r="I260" s="761"/>
    </row>
    <row r="261" spans="2:9" ht="15">
      <c r="B261" s="761"/>
      <c r="C261" s="231"/>
      <c r="F261" s="228"/>
      <c r="G261" s="229"/>
      <c r="H261" s="761"/>
      <c r="I261" s="761"/>
    </row>
    <row r="262" spans="2:9" ht="15">
      <c r="B262" s="761"/>
      <c r="C262" s="231"/>
      <c r="F262" s="228"/>
      <c r="G262" s="229"/>
      <c r="H262" s="761"/>
      <c r="I262" s="761"/>
    </row>
    <row r="263" spans="2:9" ht="15">
      <c r="B263" s="761"/>
      <c r="C263" s="231"/>
      <c r="F263" s="228"/>
      <c r="G263" s="229"/>
      <c r="H263" s="761"/>
      <c r="I263" s="761"/>
    </row>
    <row r="264" spans="2:9" ht="15">
      <c r="B264" s="761"/>
      <c r="C264" s="231"/>
      <c r="F264" s="228"/>
      <c r="G264" s="229"/>
      <c r="H264" s="761"/>
      <c r="I264" s="761"/>
    </row>
    <row r="265" spans="2:9" ht="15">
      <c r="B265" s="761"/>
      <c r="C265" s="231"/>
      <c r="F265" s="228"/>
      <c r="G265" s="229"/>
      <c r="H265" s="761"/>
      <c r="I265" s="761"/>
    </row>
    <row r="266" spans="2:9" ht="15">
      <c r="B266" s="761"/>
      <c r="C266" s="231"/>
      <c r="F266" s="228"/>
      <c r="G266" s="229"/>
      <c r="H266" s="761"/>
      <c r="I266" s="761"/>
    </row>
    <row r="267" spans="2:9" ht="15">
      <c r="B267" s="761"/>
      <c r="C267" s="231"/>
      <c r="F267" s="228"/>
      <c r="G267" s="229"/>
      <c r="H267" s="761"/>
      <c r="I267" s="761"/>
    </row>
    <row r="268" spans="2:3" ht="12.75">
      <c r="B268" s="761"/>
      <c r="C268" s="231"/>
    </row>
    <row r="269" spans="2:3" ht="12.75">
      <c r="B269" s="761"/>
      <c r="C269" s="231"/>
    </row>
    <row r="270" spans="2:3" ht="12.75">
      <c r="B270" s="761"/>
      <c r="C270" s="231"/>
    </row>
    <row r="271" spans="2:3" ht="12.75">
      <c r="B271" s="761"/>
      <c r="C271" s="231"/>
    </row>
    <row r="272" spans="2:3" ht="12.75">
      <c r="B272" s="761"/>
      <c r="C272" s="231"/>
    </row>
    <row r="273" spans="2:3" ht="12.75">
      <c r="B273" s="761"/>
      <c r="C273" s="231"/>
    </row>
    <row r="274" spans="2:3" ht="12.75">
      <c r="B274" s="761"/>
      <c r="C274" s="231"/>
    </row>
    <row r="275" spans="2:3" ht="12.75">
      <c r="B275" s="761"/>
      <c r="C275" s="231"/>
    </row>
    <row r="276" spans="2:3" ht="12.75">
      <c r="B276" s="761"/>
      <c r="C276" s="231"/>
    </row>
    <row r="277" spans="2:3" ht="12.75">
      <c r="B277" s="761"/>
      <c r="C277" s="231"/>
    </row>
    <row r="278" spans="2:3" ht="12.75">
      <c r="B278" s="761"/>
      <c r="C278" s="231"/>
    </row>
    <row r="279" spans="2:6" ht="12.75">
      <c r="B279" s="761"/>
      <c r="C279" s="231"/>
      <c r="D279" s="851"/>
      <c r="E279" s="851"/>
      <c r="F279" s="224"/>
    </row>
    <row r="280" spans="2:6" ht="12.75">
      <c r="B280" s="761"/>
      <c r="C280" s="231"/>
      <c r="D280" s="851"/>
      <c r="E280" s="851"/>
      <c r="F280" s="224"/>
    </row>
    <row r="281" spans="2:6" ht="12.75">
      <c r="B281" s="761"/>
      <c r="C281" s="231"/>
      <c r="D281" s="851"/>
      <c r="E281" s="851"/>
      <c r="F281" s="224"/>
    </row>
    <row r="282" spans="2:6" ht="12.75">
      <c r="B282" s="761"/>
      <c r="C282" s="231"/>
      <c r="D282" s="851"/>
      <c r="E282" s="851"/>
      <c r="F282" s="224"/>
    </row>
    <row r="283" spans="2:6" ht="12.75">
      <c r="B283" s="761"/>
      <c r="C283" s="231"/>
      <c r="D283" s="851"/>
      <c r="E283" s="851"/>
      <c r="F283" s="224"/>
    </row>
    <row r="284" spans="2:6" ht="12.75">
      <c r="B284" s="761"/>
      <c r="C284" s="231"/>
      <c r="D284" s="851"/>
      <c r="E284" s="851"/>
      <c r="F284" s="224"/>
    </row>
    <row r="285" spans="2:6" ht="12.75">
      <c r="B285" s="761"/>
      <c r="C285" s="231"/>
      <c r="D285" s="851"/>
      <c r="E285" s="851"/>
      <c r="F285" s="224"/>
    </row>
    <row r="286" spans="2:6" ht="12.75">
      <c r="B286" s="761"/>
      <c r="C286" s="231"/>
      <c r="D286" s="851"/>
      <c r="E286" s="851"/>
      <c r="F286" s="224"/>
    </row>
    <row r="287" spans="2:6" ht="12.75">
      <c r="B287" s="761"/>
      <c r="C287" s="231"/>
      <c r="D287" s="851"/>
      <c r="E287" s="851"/>
      <c r="F287" s="224"/>
    </row>
    <row r="288" spans="2:6" ht="12.75">
      <c r="B288" s="761"/>
      <c r="C288" s="231"/>
      <c r="D288" s="851"/>
      <c r="E288" s="851"/>
      <c r="F288" s="224"/>
    </row>
    <row r="289" spans="2:6" ht="12.75">
      <c r="B289" s="761"/>
      <c r="C289" s="231"/>
      <c r="D289" s="851"/>
      <c r="E289" s="851"/>
      <c r="F289" s="224"/>
    </row>
    <row r="290" spans="2:6" ht="12.75">
      <c r="B290" s="761"/>
      <c r="C290" s="231"/>
      <c r="D290" s="851"/>
      <c r="E290" s="851"/>
      <c r="F290" s="224"/>
    </row>
    <row r="291" spans="2:6" ht="12.75">
      <c r="B291" s="761"/>
      <c r="C291" s="231"/>
      <c r="D291" s="851"/>
      <c r="E291" s="851"/>
      <c r="F291" s="224"/>
    </row>
    <row r="292" spans="2:6" ht="12.75">
      <c r="B292" s="761"/>
      <c r="C292" s="231"/>
      <c r="D292" s="851"/>
      <c r="E292" s="851"/>
      <c r="F292" s="224"/>
    </row>
    <row r="293" spans="2:6" ht="12.75">
      <c r="B293" s="761"/>
      <c r="C293" s="231"/>
      <c r="D293" s="851"/>
      <c r="E293" s="851"/>
      <c r="F293" s="224"/>
    </row>
    <row r="294" spans="2:6" ht="12.75">
      <c r="B294" s="761"/>
      <c r="C294" s="231"/>
      <c r="D294" s="851"/>
      <c r="E294" s="851"/>
      <c r="F294" s="224"/>
    </row>
    <row r="295" spans="2:6" ht="12.75">
      <c r="B295" s="761"/>
      <c r="C295" s="231"/>
      <c r="D295" s="851"/>
      <c r="E295" s="851"/>
      <c r="F295" s="224"/>
    </row>
    <row r="296" spans="2:6" ht="12.75">
      <c r="B296" s="761"/>
      <c r="C296" s="231"/>
      <c r="D296" s="851"/>
      <c r="E296" s="851"/>
      <c r="F296" s="224"/>
    </row>
    <row r="297" spans="2:6" ht="12.75">
      <c r="B297" s="761"/>
      <c r="C297" s="231"/>
      <c r="D297" s="851"/>
      <c r="E297" s="851"/>
      <c r="F297" s="224"/>
    </row>
    <row r="298" spans="2:6" ht="12.75">
      <c r="B298" s="761"/>
      <c r="C298" s="231"/>
      <c r="D298" s="851"/>
      <c r="E298" s="851"/>
      <c r="F298" s="224"/>
    </row>
    <row r="299" spans="2:6" ht="12.75">
      <c r="B299" s="761"/>
      <c r="C299" s="231"/>
      <c r="D299" s="851"/>
      <c r="E299" s="851"/>
      <c r="F299" s="224"/>
    </row>
    <row r="300" spans="2:6" ht="12.75">
      <c r="B300" s="761"/>
      <c r="C300" s="231"/>
      <c r="D300" s="851"/>
      <c r="E300" s="851"/>
      <c r="F300" s="224"/>
    </row>
    <row r="301" spans="2:6" ht="12.75">
      <c r="B301" s="761"/>
      <c r="C301" s="231"/>
      <c r="D301" s="851"/>
      <c r="E301" s="851"/>
      <c r="F301" s="224"/>
    </row>
    <row r="302" spans="2:6" ht="12.75">
      <c r="B302" s="761"/>
      <c r="C302" s="231"/>
      <c r="D302" s="851"/>
      <c r="E302" s="851"/>
      <c r="F302" s="224"/>
    </row>
    <row r="303" spans="2:6" ht="12.75">
      <c r="B303" s="761"/>
      <c r="C303" s="231"/>
      <c r="D303" s="851"/>
      <c r="E303" s="851"/>
      <c r="F303" s="224"/>
    </row>
    <row r="304" spans="2:6" ht="12.75">
      <c r="B304" s="761"/>
      <c r="C304" s="231"/>
      <c r="D304" s="851"/>
      <c r="E304" s="851"/>
      <c r="F304" s="224"/>
    </row>
    <row r="305" spans="2:6" ht="12.75">
      <c r="B305" s="761"/>
      <c r="C305" s="231"/>
      <c r="D305" s="851"/>
      <c r="E305" s="851"/>
      <c r="F305" s="224"/>
    </row>
    <row r="306" spans="2:6" ht="12.75">
      <c r="B306" s="761"/>
      <c r="C306" s="231"/>
      <c r="D306" s="851"/>
      <c r="E306" s="851"/>
      <c r="F306" s="224"/>
    </row>
    <row r="307" spans="2:6" ht="12.75">
      <c r="B307" s="761"/>
      <c r="C307" s="231"/>
      <c r="D307" s="851"/>
      <c r="E307" s="851"/>
      <c r="F307" s="224"/>
    </row>
    <row r="308" spans="2:6" ht="12.75">
      <c r="B308" s="761"/>
      <c r="C308" s="231"/>
      <c r="D308" s="851"/>
      <c r="E308" s="851"/>
      <c r="F308" s="224"/>
    </row>
    <row r="309" spans="2:6" ht="12.75">
      <c r="B309" s="761"/>
      <c r="C309" s="231"/>
      <c r="D309" s="851"/>
      <c r="E309" s="851"/>
      <c r="F309" s="224"/>
    </row>
    <row r="310" spans="2:6" ht="12.75">
      <c r="B310" s="761"/>
      <c r="C310" s="231"/>
      <c r="D310" s="851"/>
      <c r="E310" s="851"/>
      <c r="F310" s="224"/>
    </row>
    <row r="311" spans="2:6" ht="12.75">
      <c r="B311" s="761"/>
      <c r="C311" s="231"/>
      <c r="D311" s="851"/>
      <c r="E311" s="851"/>
      <c r="F311" s="224"/>
    </row>
    <row r="312" spans="2:6" ht="12.75">
      <c r="B312" s="761"/>
      <c r="C312" s="231"/>
      <c r="D312" s="851"/>
      <c r="E312" s="851"/>
      <c r="F312" s="224"/>
    </row>
    <row r="313" spans="2:6" ht="12.75">
      <c r="B313" s="761"/>
      <c r="C313" s="231"/>
      <c r="D313" s="851"/>
      <c r="E313" s="851"/>
      <c r="F313" s="224"/>
    </row>
    <row r="314" spans="2:6" ht="12.75">
      <c r="B314" s="761"/>
      <c r="C314" s="231"/>
      <c r="D314" s="851"/>
      <c r="E314" s="851"/>
      <c r="F314" s="224"/>
    </row>
    <row r="315" spans="2:6" ht="12.75">
      <c r="B315" s="761"/>
      <c r="C315" s="231"/>
      <c r="D315" s="851"/>
      <c r="E315" s="851"/>
      <c r="F315" s="224"/>
    </row>
    <row r="316" spans="2:6" ht="12.75">
      <c r="B316" s="761"/>
      <c r="C316" s="231"/>
      <c r="D316" s="851"/>
      <c r="E316" s="851"/>
      <c r="F316" s="224"/>
    </row>
    <row r="317" spans="2:6" ht="12.75">
      <c r="B317" s="761"/>
      <c r="C317" s="231"/>
      <c r="D317" s="851"/>
      <c r="E317" s="851"/>
      <c r="F317" s="224"/>
    </row>
    <row r="318" spans="2:6" ht="12.75">
      <c r="B318" s="761"/>
      <c r="C318" s="231"/>
      <c r="D318" s="851"/>
      <c r="E318" s="851"/>
      <c r="F318" s="224"/>
    </row>
    <row r="319" spans="2:6" ht="12.75">
      <c r="B319" s="761"/>
      <c r="C319" s="231"/>
      <c r="D319" s="851"/>
      <c r="E319" s="851"/>
      <c r="F319" s="224"/>
    </row>
    <row r="320" spans="2:6" ht="12.75">
      <c r="B320" s="761"/>
      <c r="C320" s="231"/>
      <c r="D320" s="851"/>
      <c r="E320" s="851"/>
      <c r="F320" s="224"/>
    </row>
    <row r="321" spans="2:6" ht="12.75">
      <c r="B321" s="761"/>
      <c r="C321" s="231"/>
      <c r="D321" s="851"/>
      <c r="E321" s="851"/>
      <c r="F321" s="224"/>
    </row>
    <row r="322" spans="2:6" ht="12.75">
      <c r="B322" s="761"/>
      <c r="C322" s="231"/>
      <c r="D322" s="851"/>
      <c r="E322" s="851"/>
      <c r="F322" s="224"/>
    </row>
    <row r="323" spans="2:6" ht="12.75">
      <c r="B323" s="761"/>
      <c r="C323" s="231"/>
      <c r="D323" s="851"/>
      <c r="E323" s="851"/>
      <c r="F323" s="224"/>
    </row>
    <row r="324" spans="2:6" ht="12.75">
      <c r="B324" s="761"/>
      <c r="C324" s="231"/>
      <c r="D324" s="851"/>
      <c r="E324" s="851"/>
      <c r="F324" s="224"/>
    </row>
    <row r="325" spans="2:6" ht="12.75">
      <c r="B325" s="761"/>
      <c r="C325" s="231"/>
      <c r="D325" s="851"/>
      <c r="E325" s="851"/>
      <c r="F325" s="224"/>
    </row>
    <row r="326" spans="2:6" ht="12.75">
      <c r="B326" s="761"/>
      <c r="C326" s="231"/>
      <c r="D326" s="851"/>
      <c r="E326" s="851"/>
      <c r="F326" s="224"/>
    </row>
    <row r="327" spans="2:6" ht="12.75">
      <c r="B327" s="761"/>
      <c r="C327" s="231"/>
      <c r="D327" s="851"/>
      <c r="E327" s="851"/>
      <c r="F327" s="224"/>
    </row>
    <row r="328" spans="2:6" ht="12.75">
      <c r="B328" s="761"/>
      <c r="C328" s="231"/>
      <c r="D328" s="851"/>
      <c r="E328" s="851"/>
      <c r="F328" s="224"/>
    </row>
    <row r="329" spans="2:6" ht="12.75">
      <c r="B329" s="761"/>
      <c r="C329" s="231"/>
      <c r="D329" s="851"/>
      <c r="E329" s="851"/>
      <c r="F329" s="224"/>
    </row>
    <row r="330" spans="2:6" ht="12.75">
      <c r="B330" s="761"/>
      <c r="C330" s="231"/>
      <c r="D330" s="851"/>
      <c r="E330" s="851"/>
      <c r="F330" s="224"/>
    </row>
    <row r="331" spans="2:6" ht="12.75">
      <c r="B331" s="761"/>
      <c r="C331" s="231"/>
      <c r="D331" s="851"/>
      <c r="E331" s="851"/>
      <c r="F331" s="224"/>
    </row>
    <row r="332" spans="2:6" ht="12.75">
      <c r="B332" s="761"/>
      <c r="C332" s="231"/>
      <c r="D332" s="851"/>
      <c r="E332" s="851"/>
      <c r="F332" s="224"/>
    </row>
    <row r="333" spans="2:6" ht="12.75">
      <c r="B333" s="761"/>
      <c r="C333" s="231"/>
      <c r="D333" s="851"/>
      <c r="E333" s="851"/>
      <c r="F333" s="224"/>
    </row>
    <row r="334" spans="2:6" ht="12.75">
      <c r="B334" s="761"/>
      <c r="C334" s="231"/>
      <c r="D334" s="851"/>
      <c r="E334" s="851"/>
      <c r="F334" s="224"/>
    </row>
    <row r="335" spans="2:6" ht="12.75">
      <c r="B335" s="761"/>
      <c r="C335" s="231"/>
      <c r="D335" s="851"/>
      <c r="E335" s="851"/>
      <c r="F335" s="224"/>
    </row>
    <row r="336" spans="2:6" ht="12.75">
      <c r="B336" s="761"/>
      <c r="C336" s="231"/>
      <c r="D336" s="851"/>
      <c r="E336" s="851"/>
      <c r="F336" s="224"/>
    </row>
    <row r="337" spans="2:6" ht="12.75">
      <c r="B337" s="761"/>
      <c r="C337" s="231"/>
      <c r="D337" s="851"/>
      <c r="E337" s="851"/>
      <c r="F337" s="224"/>
    </row>
    <row r="338" spans="2:6" ht="12.75">
      <c r="B338" s="761"/>
      <c r="C338" s="231"/>
      <c r="D338" s="851"/>
      <c r="E338" s="851"/>
      <c r="F338" s="224"/>
    </row>
    <row r="339" spans="2:6" ht="12.75">
      <c r="B339" s="761"/>
      <c r="C339" s="231"/>
      <c r="D339" s="851"/>
      <c r="E339" s="851"/>
      <c r="F339" s="224"/>
    </row>
    <row r="340" spans="2:6" ht="12.75">
      <c r="B340" s="761"/>
      <c r="C340" s="231"/>
      <c r="D340" s="851"/>
      <c r="E340" s="851"/>
      <c r="F340" s="224"/>
    </row>
    <row r="341" spans="2:6" ht="12.75">
      <c r="B341" s="761"/>
      <c r="C341" s="231"/>
      <c r="D341" s="851"/>
      <c r="E341" s="851"/>
      <c r="F341" s="224"/>
    </row>
    <row r="342" spans="2:6" ht="12.75">
      <c r="B342" s="761"/>
      <c r="C342" s="231"/>
      <c r="D342" s="851"/>
      <c r="E342" s="851"/>
      <c r="F342" s="224"/>
    </row>
    <row r="343" spans="2:6" ht="12.75">
      <c r="B343" s="761"/>
      <c r="C343" s="231"/>
      <c r="D343" s="851"/>
      <c r="E343" s="851"/>
      <c r="F343" s="224"/>
    </row>
    <row r="344" spans="2:6" ht="12.75">
      <c r="B344" s="761"/>
      <c r="C344" s="231"/>
      <c r="D344" s="851"/>
      <c r="E344" s="851"/>
      <c r="F344" s="224"/>
    </row>
    <row r="345" spans="2:6" ht="12.75">
      <c r="B345" s="761"/>
      <c r="C345" s="231"/>
      <c r="D345" s="851"/>
      <c r="E345" s="851"/>
      <c r="F345" s="224"/>
    </row>
    <row r="346" spans="2:6" ht="12.75">
      <c r="B346" s="761"/>
      <c r="C346" s="231"/>
      <c r="D346" s="851"/>
      <c r="E346" s="851"/>
      <c r="F346" s="224"/>
    </row>
    <row r="347" spans="2:6" ht="12.75">
      <c r="B347" s="761"/>
      <c r="C347" s="231"/>
      <c r="D347" s="851"/>
      <c r="E347" s="851"/>
      <c r="F347" s="224"/>
    </row>
    <row r="348" spans="2:6" ht="12.75">
      <c r="B348" s="761"/>
      <c r="C348" s="231"/>
      <c r="D348" s="851"/>
      <c r="E348" s="851"/>
      <c r="F348" s="224"/>
    </row>
    <row r="349" spans="2:6" ht="12.75">
      <c r="B349" s="761"/>
      <c r="C349" s="231"/>
      <c r="D349" s="851"/>
      <c r="E349" s="851"/>
      <c r="F349" s="224"/>
    </row>
    <row r="350" spans="2:6" ht="12.75">
      <c r="B350" s="761"/>
      <c r="C350" s="231"/>
      <c r="D350" s="851"/>
      <c r="E350" s="851"/>
      <c r="F350" s="224"/>
    </row>
    <row r="351" spans="2:6" ht="12.75">
      <c r="B351" s="761"/>
      <c r="C351" s="231"/>
      <c r="D351" s="851"/>
      <c r="E351" s="851"/>
      <c r="F351" s="224"/>
    </row>
    <row r="352" spans="2:6" ht="12.75">
      <c r="B352" s="761"/>
      <c r="C352" s="231"/>
      <c r="D352" s="851"/>
      <c r="E352" s="851"/>
      <c r="F352" s="224"/>
    </row>
    <row r="353" spans="2:6" ht="12.75">
      <c r="B353" s="761"/>
      <c r="C353" s="231"/>
      <c r="D353" s="851"/>
      <c r="E353" s="851"/>
      <c r="F353" s="224"/>
    </row>
    <row r="354" spans="2:6" ht="12.75">
      <c r="B354" s="761"/>
      <c r="C354" s="231"/>
      <c r="D354" s="851"/>
      <c r="E354" s="851"/>
      <c r="F354" s="224"/>
    </row>
    <row r="355" spans="2:6" ht="12.75">
      <c r="B355" s="761"/>
      <c r="C355" s="231"/>
      <c r="D355" s="851"/>
      <c r="E355" s="851"/>
      <c r="F355" s="224"/>
    </row>
    <row r="356" spans="2:6" ht="12.75">
      <c r="B356" s="761"/>
      <c r="C356" s="231"/>
      <c r="D356" s="851"/>
      <c r="E356" s="851"/>
      <c r="F356" s="224"/>
    </row>
    <row r="357" spans="2:6" ht="12.75">
      <c r="B357" s="761"/>
      <c r="C357" s="231"/>
      <c r="D357" s="851"/>
      <c r="E357" s="851"/>
      <c r="F357" s="224"/>
    </row>
    <row r="358" spans="2:6" ht="12.75">
      <c r="B358" s="761"/>
      <c r="C358" s="231"/>
      <c r="D358" s="851"/>
      <c r="E358" s="851"/>
      <c r="F358" s="224"/>
    </row>
    <row r="359" spans="2:6" ht="12.75">
      <c r="B359" s="761"/>
      <c r="C359" s="231"/>
      <c r="D359" s="851"/>
      <c r="E359" s="851"/>
      <c r="F359" s="224"/>
    </row>
    <row r="360" spans="2:6" ht="12.75">
      <c r="B360" s="761"/>
      <c r="C360" s="231"/>
      <c r="D360" s="851"/>
      <c r="E360" s="851"/>
      <c r="F360" s="224"/>
    </row>
    <row r="361" spans="2:6" ht="12.75">
      <c r="B361" s="761"/>
      <c r="C361" s="231"/>
      <c r="D361" s="851"/>
      <c r="E361" s="851"/>
      <c r="F361" s="224"/>
    </row>
    <row r="362" spans="2:6" ht="12.75">
      <c r="B362" s="761"/>
      <c r="C362" s="231"/>
      <c r="D362" s="851"/>
      <c r="E362" s="851"/>
      <c r="F362" s="224"/>
    </row>
    <row r="363" spans="2:6" ht="12.75">
      <c r="B363" s="761"/>
      <c r="C363" s="231"/>
      <c r="D363" s="851"/>
      <c r="E363" s="851"/>
      <c r="F363" s="224"/>
    </row>
    <row r="364" spans="2:6" ht="12.75">
      <c r="B364" s="761"/>
      <c r="C364" s="231"/>
      <c r="D364" s="851"/>
      <c r="E364" s="851"/>
      <c r="F364" s="224"/>
    </row>
    <row r="365" spans="2:6" ht="12.75">
      <c r="B365" s="761"/>
      <c r="C365" s="231"/>
      <c r="D365" s="851"/>
      <c r="E365" s="851"/>
      <c r="F365" s="224"/>
    </row>
    <row r="366" spans="2:6" ht="12.75">
      <c r="B366" s="761"/>
      <c r="C366" s="231"/>
      <c r="D366" s="851"/>
      <c r="E366" s="851"/>
      <c r="F366" s="224"/>
    </row>
    <row r="367" spans="2:6" ht="12.75">
      <c r="B367" s="761"/>
      <c r="C367" s="231"/>
      <c r="D367" s="851"/>
      <c r="E367" s="851"/>
      <c r="F367" s="224"/>
    </row>
    <row r="368" spans="2:6" ht="12.75">
      <c r="B368" s="761"/>
      <c r="C368" s="231"/>
      <c r="D368" s="851"/>
      <c r="E368" s="851"/>
      <c r="F368" s="224"/>
    </row>
    <row r="369" spans="2:6" ht="12.75">
      <c r="B369" s="761"/>
      <c r="C369" s="231"/>
      <c r="D369" s="851"/>
      <c r="E369" s="851"/>
      <c r="F369" s="224"/>
    </row>
    <row r="370" spans="2:6" ht="12.75">
      <c r="B370" s="761"/>
      <c r="C370" s="231"/>
      <c r="D370" s="851"/>
      <c r="E370" s="851"/>
      <c r="F370" s="224"/>
    </row>
    <row r="371" spans="2:6" ht="12.75">
      <c r="B371" s="761"/>
      <c r="C371" s="231"/>
      <c r="D371" s="851"/>
      <c r="E371" s="851"/>
      <c r="F371" s="224"/>
    </row>
    <row r="372" spans="2:6" ht="12.75">
      <c r="B372" s="761"/>
      <c r="C372" s="231"/>
      <c r="D372" s="851"/>
      <c r="E372" s="851"/>
      <c r="F372" s="224"/>
    </row>
    <row r="373" spans="2:6" ht="12.75">
      <c r="B373" s="761"/>
      <c r="C373" s="231"/>
      <c r="D373" s="851"/>
      <c r="E373" s="851"/>
      <c r="F373" s="224"/>
    </row>
    <row r="374" spans="2:6" ht="12.75">
      <c r="B374" s="761"/>
      <c r="C374" s="231"/>
      <c r="D374" s="851"/>
      <c r="E374" s="851"/>
      <c r="F374" s="224"/>
    </row>
    <row r="375" spans="2:6" ht="12.75">
      <c r="B375" s="761"/>
      <c r="C375" s="231"/>
      <c r="D375" s="851"/>
      <c r="E375" s="851"/>
      <c r="F375" s="224"/>
    </row>
    <row r="376" spans="2:6" ht="12.75">
      <c r="B376" s="761"/>
      <c r="C376" s="231"/>
      <c r="D376" s="851"/>
      <c r="E376" s="851"/>
      <c r="F376" s="224"/>
    </row>
    <row r="377" spans="2:6" ht="12.75">
      <c r="B377" s="761"/>
      <c r="C377" s="231"/>
      <c r="D377" s="851"/>
      <c r="E377" s="851"/>
      <c r="F377" s="224"/>
    </row>
    <row r="378" spans="2:6" ht="12.75">
      <c r="B378" s="761"/>
      <c r="C378" s="231"/>
      <c r="D378" s="851"/>
      <c r="E378" s="851"/>
      <c r="F378" s="224"/>
    </row>
    <row r="379" spans="2:6" ht="12.75">
      <c r="B379" s="761"/>
      <c r="C379" s="231"/>
      <c r="D379" s="851"/>
      <c r="E379" s="851"/>
      <c r="F379" s="224"/>
    </row>
    <row r="380" spans="2:6" ht="12.75">
      <c r="B380" s="761"/>
      <c r="C380" s="231"/>
      <c r="D380" s="851"/>
      <c r="E380" s="851"/>
      <c r="F380" s="224"/>
    </row>
    <row r="381" spans="2:6" ht="12.75">
      <c r="B381" s="761"/>
      <c r="C381" s="231"/>
      <c r="D381" s="851"/>
      <c r="E381" s="851"/>
      <c r="F381" s="224"/>
    </row>
    <row r="382" spans="2:6" ht="12.75">
      <c r="B382" s="761"/>
      <c r="C382" s="231"/>
      <c r="D382" s="851"/>
      <c r="E382" s="851"/>
      <c r="F382" s="224"/>
    </row>
    <row r="383" spans="2:6" ht="12.75">
      <c r="B383" s="761"/>
      <c r="C383" s="231"/>
      <c r="D383" s="851"/>
      <c r="E383" s="851"/>
      <c r="F383" s="224"/>
    </row>
    <row r="384" spans="2:6" ht="12.75">
      <c r="B384" s="761"/>
      <c r="C384" s="231"/>
      <c r="D384" s="851"/>
      <c r="E384" s="851"/>
      <c r="F384" s="224"/>
    </row>
    <row r="385" spans="2:6" ht="12.75">
      <c r="B385" s="761"/>
      <c r="C385" s="231"/>
      <c r="D385" s="851"/>
      <c r="E385" s="851"/>
      <c r="F385" s="224"/>
    </row>
    <row r="386" spans="2:6" ht="12.75">
      <c r="B386" s="761"/>
      <c r="C386" s="231"/>
      <c r="D386" s="851"/>
      <c r="E386" s="851"/>
      <c r="F386" s="224"/>
    </row>
    <row r="387" spans="2:6" ht="12.75">
      <c r="B387" s="761"/>
      <c r="C387" s="231"/>
      <c r="D387" s="851"/>
      <c r="E387" s="851"/>
      <c r="F387" s="224"/>
    </row>
    <row r="388" spans="2:6" ht="12.75">
      <c r="B388" s="761"/>
      <c r="C388" s="231"/>
      <c r="D388" s="851"/>
      <c r="E388" s="851"/>
      <c r="F388" s="224"/>
    </row>
    <row r="389" spans="2:6" ht="12.75">
      <c r="B389" s="761"/>
      <c r="C389" s="231"/>
      <c r="D389" s="851"/>
      <c r="E389" s="851"/>
      <c r="F389" s="224"/>
    </row>
    <row r="390" spans="2:6" ht="12.75">
      <c r="B390" s="761"/>
      <c r="C390" s="231"/>
      <c r="D390" s="851"/>
      <c r="E390" s="851"/>
      <c r="F390" s="224"/>
    </row>
    <row r="391" spans="2:6" ht="12.75">
      <c r="B391" s="761"/>
      <c r="C391" s="231"/>
      <c r="D391" s="851"/>
      <c r="E391" s="851"/>
      <c r="F391" s="224"/>
    </row>
    <row r="392" spans="2:6" ht="12.75">
      <c r="B392" s="761"/>
      <c r="C392" s="231"/>
      <c r="D392" s="851"/>
      <c r="E392" s="851"/>
      <c r="F392" s="224"/>
    </row>
    <row r="393" spans="2:6" ht="12.75">
      <c r="B393" s="761"/>
      <c r="C393" s="231"/>
      <c r="D393" s="851"/>
      <c r="E393" s="851"/>
      <c r="F393" s="224"/>
    </row>
    <row r="394" spans="2:6" ht="12.75">
      <c r="B394" s="761"/>
      <c r="C394" s="231"/>
      <c r="D394" s="851"/>
      <c r="E394" s="851"/>
      <c r="F394" s="224"/>
    </row>
    <row r="395" spans="2:6" ht="12.75">
      <c r="B395" s="761"/>
      <c r="C395" s="231"/>
      <c r="D395" s="851"/>
      <c r="E395" s="851"/>
      <c r="F395" s="224"/>
    </row>
    <row r="396" spans="2:6" ht="12.75">
      <c r="B396" s="761"/>
      <c r="C396" s="231"/>
      <c r="D396" s="851"/>
      <c r="E396" s="851"/>
      <c r="F396" s="224"/>
    </row>
    <row r="397" spans="2:6" ht="12.75">
      <c r="B397" s="761"/>
      <c r="C397" s="231"/>
      <c r="D397" s="851"/>
      <c r="E397" s="851"/>
      <c r="F397" s="224"/>
    </row>
    <row r="398" spans="2:6" ht="12.75">
      <c r="B398" s="761"/>
      <c r="C398" s="231"/>
      <c r="D398" s="851"/>
      <c r="E398" s="851"/>
      <c r="F398" s="224"/>
    </row>
    <row r="399" spans="2:6" ht="12.75">
      <c r="B399" s="761"/>
      <c r="C399" s="231"/>
      <c r="D399" s="851"/>
      <c r="E399" s="851"/>
      <c r="F399" s="224"/>
    </row>
    <row r="400" spans="2:6" ht="12.75">
      <c r="B400" s="761"/>
      <c r="C400" s="231"/>
      <c r="D400" s="851"/>
      <c r="E400" s="851"/>
      <c r="F400" s="224"/>
    </row>
    <row r="401" spans="2:6" ht="12.75">
      <c r="B401" s="761"/>
      <c r="C401" s="231"/>
      <c r="D401" s="851"/>
      <c r="E401" s="851"/>
      <c r="F401" s="224"/>
    </row>
    <row r="402" spans="2:6" ht="12.75">
      <c r="B402" s="761"/>
      <c r="C402" s="231"/>
      <c r="D402" s="851"/>
      <c r="E402" s="851"/>
      <c r="F402" s="224"/>
    </row>
    <row r="403" spans="2:6" ht="12.75">
      <c r="B403" s="761"/>
      <c r="C403" s="231"/>
      <c r="D403" s="851"/>
      <c r="E403" s="851"/>
      <c r="F403" s="224"/>
    </row>
    <row r="404" spans="2:6" ht="12.75">
      <c r="B404" s="761"/>
      <c r="C404" s="231"/>
      <c r="D404" s="851"/>
      <c r="E404" s="851"/>
      <c r="F404" s="224"/>
    </row>
    <row r="405" spans="2:6" ht="12.75">
      <c r="B405" s="761"/>
      <c r="C405" s="231"/>
      <c r="D405" s="851"/>
      <c r="E405" s="851"/>
      <c r="F405" s="224"/>
    </row>
    <row r="406" spans="2:6" ht="12.75">
      <c r="B406" s="761"/>
      <c r="C406" s="231"/>
      <c r="D406" s="851"/>
      <c r="E406" s="851"/>
      <c r="F406" s="224"/>
    </row>
    <row r="407" spans="2:6" ht="12.75">
      <c r="B407" s="761"/>
      <c r="C407" s="231"/>
      <c r="D407" s="851"/>
      <c r="E407" s="851"/>
      <c r="F407" s="224"/>
    </row>
    <row r="408" spans="2:6" ht="12.75">
      <c r="B408" s="761"/>
      <c r="C408" s="231"/>
      <c r="D408" s="851"/>
      <c r="E408" s="851"/>
      <c r="F408" s="224"/>
    </row>
    <row r="409" spans="2:6" ht="12.75">
      <c r="B409" s="761"/>
      <c r="C409" s="231"/>
      <c r="D409" s="851"/>
      <c r="E409" s="851"/>
      <c r="F409" s="224"/>
    </row>
    <row r="410" spans="2:6" ht="12.75">
      <c r="B410" s="761"/>
      <c r="C410" s="231"/>
      <c r="D410" s="851"/>
      <c r="E410" s="851"/>
      <c r="F410" s="224"/>
    </row>
    <row r="411" spans="2:6" ht="12.75">
      <c r="B411" s="761"/>
      <c r="C411" s="231"/>
      <c r="D411" s="851"/>
      <c r="E411" s="851"/>
      <c r="F411" s="224"/>
    </row>
    <row r="412" spans="2:6" ht="12.75">
      <c r="B412" s="761"/>
      <c r="C412" s="231"/>
      <c r="D412" s="851"/>
      <c r="E412" s="851"/>
      <c r="F412" s="224"/>
    </row>
    <row r="413" spans="2:6" ht="12.75">
      <c r="B413" s="761"/>
      <c r="C413" s="231"/>
      <c r="D413" s="851"/>
      <c r="E413" s="851"/>
      <c r="F413" s="224"/>
    </row>
    <row r="414" spans="2:6" ht="12.75">
      <c r="B414" s="761"/>
      <c r="C414" s="231"/>
      <c r="D414" s="851"/>
      <c r="E414" s="851"/>
      <c r="F414" s="224"/>
    </row>
    <row r="415" spans="2:6" ht="12.75">
      <c r="B415" s="761"/>
      <c r="C415" s="231"/>
      <c r="D415" s="851"/>
      <c r="E415" s="851"/>
      <c r="F415" s="224"/>
    </row>
    <row r="416" spans="2:6" ht="12.75">
      <c r="B416" s="761"/>
      <c r="C416" s="231"/>
      <c r="D416" s="851"/>
      <c r="E416" s="851"/>
      <c r="F416" s="224"/>
    </row>
    <row r="417" spans="2:6" ht="12.75">
      <c r="B417" s="761"/>
      <c r="C417" s="231"/>
      <c r="D417" s="851"/>
      <c r="E417" s="851"/>
      <c r="F417" s="224"/>
    </row>
    <row r="418" spans="2:6" ht="12.75">
      <c r="B418" s="761"/>
      <c r="C418" s="231"/>
      <c r="D418" s="851"/>
      <c r="E418" s="851"/>
      <c r="F418" s="224"/>
    </row>
    <row r="419" spans="2:6" ht="12.75">
      <c r="B419" s="761"/>
      <c r="C419" s="231"/>
      <c r="D419" s="851"/>
      <c r="E419" s="851"/>
      <c r="F419" s="224"/>
    </row>
    <row r="420" spans="2:6" ht="12.75">
      <c r="B420" s="761"/>
      <c r="C420" s="231"/>
      <c r="D420" s="851"/>
      <c r="E420" s="851"/>
      <c r="F420" s="224"/>
    </row>
    <row r="421" spans="2:6" ht="12.75">
      <c r="B421" s="761"/>
      <c r="C421" s="231"/>
      <c r="D421" s="851"/>
      <c r="E421" s="851"/>
      <c r="F421" s="224"/>
    </row>
    <row r="422" spans="2:6" ht="12.75">
      <c r="B422" s="761"/>
      <c r="C422" s="231"/>
      <c r="D422" s="851"/>
      <c r="E422" s="851"/>
      <c r="F422" s="224"/>
    </row>
    <row r="423" spans="2:6" ht="12.75">
      <c r="B423" s="761"/>
      <c r="C423" s="231"/>
      <c r="D423" s="851"/>
      <c r="E423" s="851"/>
      <c r="F423" s="224"/>
    </row>
    <row r="424" spans="2:6" ht="12.75">
      <c r="B424" s="761"/>
      <c r="C424" s="231"/>
      <c r="D424" s="851"/>
      <c r="E424" s="851"/>
      <c r="F424" s="224"/>
    </row>
    <row r="425" spans="2:6" ht="12.75">
      <c r="B425" s="761"/>
      <c r="C425" s="231"/>
      <c r="D425" s="851"/>
      <c r="E425" s="851"/>
      <c r="F425" s="224"/>
    </row>
    <row r="426" spans="2:6" ht="12.75">
      <c r="B426" s="761"/>
      <c r="C426" s="231"/>
      <c r="D426" s="851"/>
      <c r="E426" s="851"/>
      <c r="F426" s="224"/>
    </row>
    <row r="427" spans="2:6" ht="12.75">
      <c r="B427" s="761"/>
      <c r="C427" s="231"/>
      <c r="D427" s="851"/>
      <c r="E427" s="851"/>
      <c r="F427" s="224"/>
    </row>
    <row r="428" spans="2:6" ht="12.75">
      <c r="B428" s="761"/>
      <c r="C428" s="231"/>
      <c r="D428" s="851"/>
      <c r="E428" s="851"/>
      <c r="F428" s="224"/>
    </row>
    <row r="429" spans="2:6" ht="12.75">
      <c r="B429" s="761"/>
      <c r="C429" s="231"/>
      <c r="D429" s="851"/>
      <c r="E429" s="851"/>
      <c r="F429" s="224"/>
    </row>
    <row r="430" spans="2:6" ht="12.75">
      <c r="B430" s="761"/>
      <c r="C430" s="231"/>
      <c r="D430" s="851"/>
      <c r="E430" s="851"/>
      <c r="F430" s="224"/>
    </row>
    <row r="431" spans="2:6" ht="12.75">
      <c r="B431" s="761"/>
      <c r="C431" s="231"/>
      <c r="D431" s="851"/>
      <c r="E431" s="851"/>
      <c r="F431" s="224"/>
    </row>
    <row r="432" spans="2:6" ht="12.75">
      <c r="B432" s="761"/>
      <c r="C432" s="231"/>
      <c r="D432" s="851"/>
      <c r="E432" s="851"/>
      <c r="F432" s="224"/>
    </row>
    <row r="433" spans="2:6" ht="12.75">
      <c r="B433" s="761"/>
      <c r="C433" s="231"/>
      <c r="D433" s="851"/>
      <c r="E433" s="851"/>
      <c r="F433" s="224"/>
    </row>
    <row r="434" spans="2:6" ht="12.75">
      <c r="B434" s="761"/>
      <c r="C434" s="231"/>
      <c r="D434" s="851"/>
      <c r="E434" s="851"/>
      <c r="F434" s="224"/>
    </row>
    <row r="435" spans="2:6" ht="12.75">
      <c r="B435" s="761"/>
      <c r="C435" s="231"/>
      <c r="D435" s="851"/>
      <c r="E435" s="851"/>
      <c r="F435" s="224"/>
    </row>
    <row r="436" spans="2:6" ht="12.75">
      <c r="B436" s="761"/>
      <c r="C436" s="231"/>
      <c r="D436" s="851"/>
      <c r="E436" s="851"/>
      <c r="F436" s="224"/>
    </row>
    <row r="437" spans="2:6" ht="12.75">
      <c r="B437" s="761"/>
      <c r="C437" s="231"/>
      <c r="D437" s="851"/>
      <c r="E437" s="851"/>
      <c r="F437" s="224"/>
    </row>
    <row r="438" spans="2:6" ht="12.75">
      <c r="B438" s="761"/>
      <c r="C438" s="231"/>
      <c r="D438" s="851"/>
      <c r="E438" s="851"/>
      <c r="F438" s="224"/>
    </row>
    <row r="439" spans="2:6" ht="12.75">
      <c r="B439" s="761"/>
      <c r="C439" s="231"/>
      <c r="D439" s="851"/>
      <c r="E439" s="851"/>
      <c r="F439" s="224"/>
    </row>
    <row r="440" spans="2:6" ht="12.75">
      <c r="B440" s="761"/>
      <c r="C440" s="231"/>
      <c r="D440" s="851"/>
      <c r="E440" s="851"/>
      <c r="F440" s="224"/>
    </row>
    <row r="441" spans="2:6" ht="12.75">
      <c r="B441" s="761"/>
      <c r="C441" s="231"/>
      <c r="D441" s="851"/>
      <c r="E441" s="851"/>
      <c r="F441" s="224"/>
    </row>
    <row r="442" spans="2:6" ht="12.75">
      <c r="B442" s="761"/>
      <c r="C442" s="231"/>
      <c r="D442" s="851"/>
      <c r="E442" s="851"/>
      <c r="F442" s="224"/>
    </row>
    <row r="443" spans="2:6" ht="12.75">
      <c r="B443" s="761"/>
      <c r="C443" s="231"/>
      <c r="D443" s="851"/>
      <c r="E443" s="851"/>
      <c r="F443" s="224"/>
    </row>
    <row r="444" spans="2:6" ht="12.75">
      <c r="B444" s="761"/>
      <c r="C444" s="231"/>
      <c r="D444" s="851"/>
      <c r="E444" s="851"/>
      <c r="F444" s="224"/>
    </row>
    <row r="445" spans="2:6" ht="12.75">
      <c r="B445" s="761"/>
      <c r="C445" s="231"/>
      <c r="D445" s="851"/>
      <c r="E445" s="851"/>
      <c r="F445" s="224"/>
    </row>
    <row r="446" spans="2:6" ht="12.75">
      <c r="B446" s="761"/>
      <c r="C446" s="231"/>
      <c r="D446" s="851"/>
      <c r="E446" s="851"/>
      <c r="F446" s="224"/>
    </row>
    <row r="447" spans="2:6" ht="12.75">
      <c r="B447" s="761"/>
      <c r="C447" s="231"/>
      <c r="D447" s="851"/>
      <c r="E447" s="851"/>
      <c r="F447" s="224"/>
    </row>
    <row r="448" spans="2:6" ht="12.75">
      <c r="B448" s="761"/>
      <c r="C448" s="231"/>
      <c r="D448" s="851"/>
      <c r="E448" s="851"/>
      <c r="F448" s="224"/>
    </row>
    <row r="449" spans="2:6" ht="12.75">
      <c r="B449" s="761"/>
      <c r="C449" s="231"/>
      <c r="D449" s="851"/>
      <c r="E449" s="851"/>
      <c r="F449" s="224"/>
    </row>
    <row r="450" spans="2:6" ht="12.75">
      <c r="B450" s="761"/>
      <c r="C450" s="231"/>
      <c r="D450" s="851"/>
      <c r="E450" s="851"/>
      <c r="F450" s="224"/>
    </row>
    <row r="451" spans="2:6" ht="12.75">
      <c r="B451" s="761"/>
      <c r="C451" s="231"/>
      <c r="D451" s="851"/>
      <c r="E451" s="851"/>
      <c r="F451" s="224"/>
    </row>
    <row r="452" spans="2:6" ht="12.75">
      <c r="B452" s="761"/>
      <c r="C452" s="231"/>
      <c r="D452" s="851"/>
      <c r="E452" s="851"/>
      <c r="F452" s="224"/>
    </row>
    <row r="453" spans="2:6" ht="12.75">
      <c r="B453" s="761"/>
      <c r="C453" s="231"/>
      <c r="D453" s="851"/>
      <c r="E453" s="851"/>
      <c r="F453" s="224"/>
    </row>
    <row r="454" spans="2:6" ht="12.75">
      <c r="B454" s="761"/>
      <c r="C454" s="231"/>
      <c r="D454" s="851"/>
      <c r="E454" s="851"/>
      <c r="F454" s="224"/>
    </row>
    <row r="455" spans="2:6" ht="12.75">
      <c r="B455" s="761"/>
      <c r="C455" s="231"/>
      <c r="D455" s="851"/>
      <c r="E455" s="851"/>
      <c r="F455" s="224"/>
    </row>
    <row r="456" spans="2:6" ht="12.75">
      <c r="B456" s="761"/>
      <c r="C456" s="231"/>
      <c r="D456" s="851"/>
      <c r="E456" s="851"/>
      <c r="F456" s="224"/>
    </row>
    <row r="457" spans="2:6" ht="12.75">
      <c r="B457" s="761"/>
      <c r="C457" s="231"/>
      <c r="D457" s="851"/>
      <c r="E457" s="851"/>
      <c r="F457" s="224"/>
    </row>
    <row r="458" spans="2:6" ht="12.75">
      <c r="B458" s="761"/>
      <c r="C458" s="231"/>
      <c r="D458" s="851"/>
      <c r="E458" s="851"/>
      <c r="F458" s="224"/>
    </row>
    <row r="459" spans="2:6" ht="12.75">
      <c r="B459" s="761"/>
      <c r="C459" s="231"/>
      <c r="D459" s="851"/>
      <c r="E459" s="851"/>
      <c r="F459" s="224"/>
    </row>
    <row r="460" spans="2:6" ht="12.75">
      <c r="B460" s="761"/>
      <c r="C460" s="231"/>
      <c r="D460" s="851"/>
      <c r="E460" s="851"/>
      <c r="F460" s="224"/>
    </row>
    <row r="461" spans="2:6" ht="12.75">
      <c r="B461" s="761"/>
      <c r="C461" s="231"/>
      <c r="D461" s="851"/>
      <c r="E461" s="851"/>
      <c r="F461" s="224"/>
    </row>
    <row r="462" spans="2:6" ht="12.75">
      <c r="B462" s="761"/>
      <c r="C462" s="231"/>
      <c r="D462" s="851"/>
      <c r="E462" s="851"/>
      <c r="F462" s="224"/>
    </row>
    <row r="463" spans="2:6" ht="12.75">
      <c r="B463" s="761"/>
      <c r="C463" s="231"/>
      <c r="D463" s="851"/>
      <c r="E463" s="851"/>
      <c r="F463" s="224"/>
    </row>
    <row r="464" spans="2:6" ht="12.75">
      <c r="B464" s="761"/>
      <c r="C464" s="231"/>
      <c r="D464" s="851"/>
      <c r="E464" s="851"/>
      <c r="F464" s="224"/>
    </row>
    <row r="465" spans="2:6" ht="12.75">
      <c r="B465" s="761"/>
      <c r="C465" s="231"/>
      <c r="D465" s="851"/>
      <c r="E465" s="851"/>
      <c r="F465" s="224"/>
    </row>
    <row r="466" spans="2:6" ht="12.75">
      <c r="B466" s="761"/>
      <c r="C466" s="231"/>
      <c r="D466" s="851"/>
      <c r="E466" s="851"/>
      <c r="F466" s="224"/>
    </row>
    <row r="467" spans="2:6" ht="12.75">
      <c r="B467" s="761"/>
      <c r="C467" s="231"/>
      <c r="D467" s="851"/>
      <c r="E467" s="851"/>
      <c r="F467" s="224"/>
    </row>
    <row r="468" spans="2:6" ht="12.75">
      <c r="B468" s="761"/>
      <c r="C468" s="231"/>
      <c r="D468" s="851"/>
      <c r="E468" s="851"/>
      <c r="F468" s="224"/>
    </row>
    <row r="469" spans="2:6" ht="12.75">
      <c r="B469" s="761"/>
      <c r="C469" s="231"/>
      <c r="D469" s="851"/>
      <c r="E469" s="851"/>
      <c r="F469" s="224"/>
    </row>
    <row r="470" spans="2:6" ht="12.75">
      <c r="B470" s="761"/>
      <c r="C470" s="231"/>
      <c r="D470" s="851"/>
      <c r="E470" s="851"/>
      <c r="F470" s="224"/>
    </row>
    <row r="471" spans="2:6" ht="12.75">
      <c r="B471" s="761"/>
      <c r="C471" s="231"/>
      <c r="D471" s="851"/>
      <c r="E471" s="851"/>
      <c r="F471" s="224"/>
    </row>
    <row r="472" spans="2:6" ht="12.75">
      <c r="B472" s="761"/>
      <c r="C472" s="231"/>
      <c r="D472" s="851"/>
      <c r="E472" s="851"/>
      <c r="F472" s="224"/>
    </row>
    <row r="473" spans="2:6" ht="12.75">
      <c r="B473" s="761"/>
      <c r="C473" s="231"/>
      <c r="D473" s="851"/>
      <c r="E473" s="851"/>
      <c r="F473" s="224"/>
    </row>
    <row r="474" spans="2:6" ht="12.75">
      <c r="B474" s="761"/>
      <c r="C474" s="231"/>
      <c r="D474" s="851"/>
      <c r="E474" s="851"/>
      <c r="F474" s="224"/>
    </row>
    <row r="475" spans="2:6" ht="12.75">
      <c r="B475" s="761"/>
      <c r="C475" s="231"/>
      <c r="D475" s="851"/>
      <c r="E475" s="851"/>
      <c r="F475" s="224"/>
    </row>
    <row r="476" spans="2:6" ht="12.75">
      <c r="B476" s="761"/>
      <c r="C476" s="231"/>
      <c r="D476" s="851"/>
      <c r="E476" s="851"/>
      <c r="F476" s="224"/>
    </row>
    <row r="477" spans="2:6" ht="12.75">
      <c r="B477" s="761"/>
      <c r="C477" s="231"/>
      <c r="D477" s="851"/>
      <c r="E477" s="851"/>
      <c r="F477" s="224"/>
    </row>
    <row r="478" spans="2:6" ht="12.75">
      <c r="B478" s="761"/>
      <c r="C478" s="231"/>
      <c r="D478" s="851"/>
      <c r="E478" s="851"/>
      <c r="F478" s="224"/>
    </row>
    <row r="479" spans="2:6" ht="12.75">
      <c r="B479" s="761"/>
      <c r="C479" s="231"/>
      <c r="D479" s="851"/>
      <c r="E479" s="851"/>
      <c r="F479" s="224"/>
    </row>
    <row r="480" spans="2:6" ht="12.75">
      <c r="B480" s="761"/>
      <c r="C480" s="231"/>
      <c r="D480" s="851"/>
      <c r="E480" s="851"/>
      <c r="F480" s="224"/>
    </row>
    <row r="481" spans="2:6" ht="12.75">
      <c r="B481" s="761"/>
      <c r="C481" s="231"/>
      <c r="D481" s="851"/>
      <c r="E481" s="851"/>
      <c r="F481" s="224"/>
    </row>
    <row r="482" spans="2:6" ht="12.75">
      <c r="B482" s="761"/>
      <c r="C482" s="231"/>
      <c r="D482" s="851"/>
      <c r="E482" s="851"/>
      <c r="F482" s="224"/>
    </row>
    <row r="483" spans="2:6" ht="12.75">
      <c r="B483" s="761"/>
      <c r="C483" s="231"/>
      <c r="D483" s="851"/>
      <c r="E483" s="851"/>
      <c r="F483" s="224"/>
    </row>
    <row r="484" spans="2:6" ht="12.75">
      <c r="B484" s="761"/>
      <c r="C484" s="231"/>
      <c r="D484" s="851"/>
      <c r="E484" s="851"/>
      <c r="F484" s="224"/>
    </row>
    <row r="485" spans="2:6" ht="12.75">
      <c r="B485" s="761"/>
      <c r="C485" s="231"/>
      <c r="D485" s="851"/>
      <c r="E485" s="851"/>
      <c r="F485" s="224"/>
    </row>
    <row r="486" spans="2:6" ht="12.75">
      <c r="B486" s="761"/>
      <c r="C486" s="231"/>
      <c r="D486" s="851"/>
      <c r="E486" s="851"/>
      <c r="F486" s="224"/>
    </row>
    <row r="487" spans="2:6" ht="12.75">
      <c r="B487" s="761"/>
      <c r="C487" s="231"/>
      <c r="D487" s="851"/>
      <c r="E487" s="851"/>
      <c r="F487" s="224"/>
    </row>
    <row r="488" spans="2:6" ht="12.75">
      <c r="B488" s="761"/>
      <c r="C488" s="231"/>
      <c r="D488" s="851"/>
      <c r="E488" s="851"/>
      <c r="F488" s="224"/>
    </row>
    <row r="489" spans="2:6" ht="12.75">
      <c r="B489" s="761"/>
      <c r="C489" s="231"/>
      <c r="D489" s="851"/>
      <c r="E489" s="851"/>
      <c r="F489" s="224"/>
    </row>
    <row r="490" spans="2:6" ht="12.75">
      <c r="B490" s="761"/>
      <c r="C490" s="231"/>
      <c r="D490" s="851"/>
      <c r="E490" s="851"/>
      <c r="F490" s="224"/>
    </row>
    <row r="491" spans="2:6" ht="12.75">
      <c r="B491" s="761"/>
      <c r="C491" s="231"/>
      <c r="D491" s="851"/>
      <c r="E491" s="851"/>
      <c r="F491" s="224"/>
    </row>
    <row r="492" spans="2:6" ht="12.75">
      <c r="B492" s="761"/>
      <c r="C492" s="231"/>
      <c r="D492" s="851"/>
      <c r="E492" s="851"/>
      <c r="F492" s="224"/>
    </row>
    <row r="493" spans="2:6" ht="12.75">
      <c r="B493" s="761"/>
      <c r="C493" s="231"/>
      <c r="D493" s="851"/>
      <c r="E493" s="851"/>
      <c r="F493" s="224"/>
    </row>
    <row r="494" spans="2:6" ht="12.75">
      <c r="B494" s="761"/>
      <c r="C494" s="231"/>
      <c r="D494" s="851"/>
      <c r="E494" s="851"/>
      <c r="F494" s="224"/>
    </row>
    <row r="495" spans="2:6" ht="12.75">
      <c r="B495" s="761"/>
      <c r="C495" s="231"/>
      <c r="D495" s="851"/>
      <c r="E495" s="851"/>
      <c r="F495" s="224"/>
    </row>
    <row r="496" spans="2:6" ht="12.75">
      <c r="B496" s="761"/>
      <c r="C496" s="231"/>
      <c r="D496" s="851"/>
      <c r="E496" s="851"/>
      <c r="F496" s="224"/>
    </row>
    <row r="497" spans="2:6" ht="12.75">
      <c r="B497" s="761"/>
      <c r="C497" s="231"/>
      <c r="D497" s="851"/>
      <c r="E497" s="851"/>
      <c r="F497" s="224"/>
    </row>
    <row r="498" spans="2:6" ht="12.75">
      <c r="B498" s="761"/>
      <c r="C498" s="231"/>
      <c r="D498" s="851"/>
      <c r="E498" s="851"/>
      <c r="F498" s="224"/>
    </row>
    <row r="499" spans="2:6" ht="12.75">
      <c r="B499" s="761"/>
      <c r="C499" s="231"/>
      <c r="D499" s="851"/>
      <c r="E499" s="851"/>
      <c r="F499" s="224"/>
    </row>
    <row r="500" spans="2:6" ht="12.75">
      <c r="B500" s="761"/>
      <c r="C500" s="231"/>
      <c r="D500" s="851"/>
      <c r="E500" s="851"/>
      <c r="F500" s="224"/>
    </row>
    <row r="501" spans="2:6" ht="12.75">
      <c r="B501" s="761"/>
      <c r="C501" s="231"/>
      <c r="D501" s="851"/>
      <c r="E501" s="851"/>
      <c r="F501" s="224"/>
    </row>
    <row r="502" spans="2:6" ht="12.75">
      <c r="B502" s="761"/>
      <c r="C502" s="231"/>
      <c r="D502" s="851"/>
      <c r="E502" s="851"/>
      <c r="F502" s="224"/>
    </row>
    <row r="503" spans="2:6" ht="12.75">
      <c r="B503" s="761"/>
      <c r="C503" s="231"/>
      <c r="D503" s="851"/>
      <c r="E503" s="851"/>
      <c r="F503" s="224"/>
    </row>
    <row r="504" spans="2:6" ht="12.75">
      <c r="B504" s="761"/>
      <c r="C504" s="231"/>
      <c r="D504" s="851"/>
      <c r="E504" s="851"/>
      <c r="F504" s="224"/>
    </row>
    <row r="505" spans="2:6" ht="12.75">
      <c r="B505" s="761"/>
      <c r="C505" s="231"/>
      <c r="D505" s="851"/>
      <c r="E505" s="851"/>
      <c r="F505" s="224"/>
    </row>
    <row r="506" spans="2:6" ht="12.75">
      <c r="B506" s="761"/>
      <c r="C506" s="231"/>
      <c r="D506" s="851"/>
      <c r="E506" s="851"/>
      <c r="F506" s="224"/>
    </row>
    <row r="507" spans="2:6" ht="12.75">
      <c r="B507" s="761"/>
      <c r="C507" s="231"/>
      <c r="D507" s="851"/>
      <c r="E507" s="851"/>
      <c r="F507" s="224"/>
    </row>
    <row r="508" spans="2:6" ht="12.75">
      <c r="B508" s="761"/>
      <c r="C508" s="231"/>
      <c r="D508" s="851"/>
      <c r="E508" s="851"/>
      <c r="F508" s="224"/>
    </row>
    <row r="509" spans="2:6" ht="12.75">
      <c r="B509" s="761"/>
      <c r="C509" s="231"/>
      <c r="D509" s="851"/>
      <c r="E509" s="851"/>
      <c r="F509" s="224"/>
    </row>
    <row r="510" spans="2:6" ht="12.75">
      <c r="B510" s="761"/>
      <c r="C510" s="231"/>
      <c r="D510" s="851"/>
      <c r="E510" s="851"/>
      <c r="F510" s="224"/>
    </row>
    <row r="511" spans="2:6" ht="12.75">
      <c r="B511" s="761"/>
      <c r="C511" s="231"/>
      <c r="D511" s="851"/>
      <c r="E511" s="851"/>
      <c r="F511" s="224"/>
    </row>
    <row r="512" spans="2:6" ht="12.75">
      <c r="B512" s="761"/>
      <c r="C512" s="231"/>
      <c r="D512" s="851"/>
      <c r="E512" s="851"/>
      <c r="F512" s="224"/>
    </row>
    <row r="513" spans="2:6" ht="12.75">
      <c r="B513" s="761"/>
      <c r="C513" s="231"/>
      <c r="D513" s="851"/>
      <c r="E513" s="851"/>
      <c r="F513" s="224"/>
    </row>
    <row r="514" spans="2:6" ht="12.75">
      <c r="B514" s="761"/>
      <c r="C514" s="231"/>
      <c r="D514" s="851"/>
      <c r="E514" s="851"/>
      <c r="F514" s="224"/>
    </row>
    <row r="515" spans="2:6" ht="12.75">
      <c r="B515" s="761"/>
      <c r="C515" s="231"/>
      <c r="D515" s="851"/>
      <c r="E515" s="851"/>
      <c r="F515" s="224"/>
    </row>
    <row r="516" spans="2:6" ht="12.75">
      <c r="B516" s="761"/>
      <c r="C516" s="231"/>
      <c r="D516" s="851"/>
      <c r="E516" s="851"/>
      <c r="F516" s="224"/>
    </row>
    <row r="517" spans="2:6" ht="12.75">
      <c r="B517" s="761"/>
      <c r="C517" s="231"/>
      <c r="D517" s="851"/>
      <c r="E517" s="851"/>
      <c r="F517" s="224"/>
    </row>
    <row r="518" spans="2:6" ht="12.75">
      <c r="B518" s="761"/>
      <c r="C518" s="231"/>
      <c r="D518" s="851"/>
      <c r="E518" s="851"/>
      <c r="F518" s="224"/>
    </row>
    <row r="519" spans="2:6" ht="12.75">
      <c r="B519" s="761"/>
      <c r="C519" s="231"/>
      <c r="D519" s="851"/>
      <c r="E519" s="851"/>
      <c r="F519" s="224"/>
    </row>
    <row r="520" spans="2:6" ht="12.75">
      <c r="B520" s="761"/>
      <c r="C520" s="231"/>
      <c r="D520" s="851"/>
      <c r="E520" s="851"/>
      <c r="F520" s="224"/>
    </row>
    <row r="521" spans="2:6" ht="12.75">
      <c r="B521" s="761"/>
      <c r="C521" s="231"/>
      <c r="D521" s="851"/>
      <c r="E521" s="851"/>
      <c r="F521" s="224"/>
    </row>
    <row r="522" spans="2:6" ht="12.75">
      <c r="B522" s="761"/>
      <c r="C522" s="231"/>
      <c r="D522" s="851"/>
      <c r="E522" s="851"/>
      <c r="F522" s="224"/>
    </row>
    <row r="523" spans="2:6" ht="12.75">
      <c r="B523" s="761"/>
      <c r="C523" s="231"/>
      <c r="D523" s="851"/>
      <c r="E523" s="851"/>
      <c r="F523" s="224"/>
    </row>
    <row r="524" spans="2:6" ht="12.75">
      <c r="B524" s="761"/>
      <c r="C524" s="231"/>
      <c r="D524" s="851"/>
      <c r="E524" s="851"/>
      <c r="F524" s="224"/>
    </row>
    <row r="525" spans="2:6" ht="12.75">
      <c r="B525" s="761"/>
      <c r="C525" s="231"/>
      <c r="D525" s="851"/>
      <c r="E525" s="851"/>
      <c r="F525" s="224"/>
    </row>
    <row r="526" spans="2:6" ht="12.75">
      <c r="B526" s="761"/>
      <c r="C526" s="231"/>
      <c r="D526" s="851"/>
      <c r="E526" s="851"/>
      <c r="F526" s="224"/>
    </row>
    <row r="527" spans="2:6" ht="12.75">
      <c r="B527" s="761"/>
      <c r="C527" s="231"/>
      <c r="D527" s="851"/>
      <c r="E527" s="851"/>
      <c r="F527" s="224"/>
    </row>
    <row r="528" spans="2:6" ht="12.75">
      <c r="B528" s="761"/>
      <c r="C528" s="231"/>
      <c r="D528" s="851"/>
      <c r="E528" s="851"/>
      <c r="F528" s="224"/>
    </row>
    <row r="529" spans="2:6" ht="12.75">
      <c r="B529" s="761"/>
      <c r="C529" s="231"/>
      <c r="D529" s="851"/>
      <c r="E529" s="851"/>
      <c r="F529" s="224"/>
    </row>
    <row r="530" spans="2:6" ht="12.75">
      <c r="B530" s="761"/>
      <c r="C530" s="231"/>
      <c r="D530" s="851"/>
      <c r="E530" s="851"/>
      <c r="F530" s="224"/>
    </row>
    <row r="531" spans="2:6" ht="12.75">
      <c r="B531" s="761"/>
      <c r="C531" s="231"/>
      <c r="D531" s="851"/>
      <c r="E531" s="851"/>
      <c r="F531" s="224"/>
    </row>
    <row r="532" spans="2:6" ht="12.75">
      <c r="B532" s="761"/>
      <c r="C532" s="231"/>
      <c r="D532" s="851"/>
      <c r="E532" s="851"/>
      <c r="F532" s="224"/>
    </row>
    <row r="533" spans="2:6" ht="12.75">
      <c r="B533" s="761"/>
      <c r="C533" s="231"/>
      <c r="D533" s="851"/>
      <c r="E533" s="851"/>
      <c r="F533" s="224"/>
    </row>
    <row r="534" spans="2:6" ht="12.75">
      <c r="B534" s="761"/>
      <c r="C534" s="231"/>
      <c r="D534" s="851"/>
      <c r="E534" s="851"/>
      <c r="F534" s="224"/>
    </row>
    <row r="535" spans="2:6" ht="12.75">
      <c r="B535" s="761"/>
      <c r="C535" s="231"/>
      <c r="D535" s="851"/>
      <c r="E535" s="851"/>
      <c r="F535" s="224"/>
    </row>
    <row r="536" spans="2:6" ht="12.75">
      <c r="B536" s="761"/>
      <c r="C536" s="231"/>
      <c r="D536" s="851"/>
      <c r="E536" s="851"/>
      <c r="F536" s="224"/>
    </row>
    <row r="537" spans="2:6" ht="12.75">
      <c r="B537" s="761"/>
      <c r="C537" s="231"/>
      <c r="D537" s="851"/>
      <c r="E537" s="851"/>
      <c r="F537" s="224"/>
    </row>
    <row r="538" spans="2:6" ht="12.75">
      <c r="B538" s="761"/>
      <c r="C538" s="231"/>
      <c r="D538" s="851"/>
      <c r="E538" s="851"/>
      <c r="F538" s="224"/>
    </row>
    <row r="539" spans="2:6" ht="12.75">
      <c r="B539" s="761"/>
      <c r="C539" s="231"/>
      <c r="D539" s="851"/>
      <c r="E539" s="851"/>
      <c r="F539" s="224"/>
    </row>
    <row r="540" spans="2:6" ht="12.75">
      <c r="B540" s="761"/>
      <c r="C540" s="231"/>
      <c r="D540" s="851"/>
      <c r="E540" s="851"/>
      <c r="F540" s="224"/>
    </row>
    <row r="541" spans="2:6" ht="12.75">
      <c r="B541" s="761"/>
      <c r="C541" s="231"/>
      <c r="D541" s="851"/>
      <c r="E541" s="851"/>
      <c r="F541" s="224"/>
    </row>
    <row r="542" spans="2:6" ht="12.75">
      <c r="B542" s="761"/>
      <c r="C542" s="231"/>
      <c r="D542" s="851"/>
      <c r="E542" s="851"/>
      <c r="F542" s="224"/>
    </row>
    <row r="543" spans="2:6" ht="12.75">
      <c r="B543" s="761"/>
      <c r="C543" s="231"/>
      <c r="D543" s="851"/>
      <c r="E543" s="851"/>
      <c r="F543" s="224"/>
    </row>
    <row r="544" spans="2:6" ht="12.75">
      <c r="B544" s="761"/>
      <c r="C544" s="231"/>
      <c r="D544" s="851"/>
      <c r="E544" s="851"/>
      <c r="F544" s="224"/>
    </row>
    <row r="545" spans="2:6" ht="12.75">
      <c r="B545" s="761"/>
      <c r="C545" s="231"/>
      <c r="D545" s="851"/>
      <c r="E545" s="851"/>
      <c r="F545" s="224"/>
    </row>
    <row r="546" spans="2:6" ht="12.75">
      <c r="B546" s="761"/>
      <c r="C546" s="231"/>
      <c r="D546" s="851"/>
      <c r="E546" s="851"/>
      <c r="F546" s="224"/>
    </row>
    <row r="547" spans="2:6" ht="12.75">
      <c r="B547" s="761"/>
      <c r="C547" s="231"/>
      <c r="D547" s="851"/>
      <c r="E547" s="851"/>
      <c r="F547" s="224"/>
    </row>
    <row r="548" spans="2:6" ht="12.75">
      <c r="B548" s="761"/>
      <c r="C548" s="231"/>
      <c r="D548" s="851"/>
      <c r="E548" s="851"/>
      <c r="F548" s="224"/>
    </row>
    <row r="549" spans="2:6" ht="12.75">
      <c r="B549" s="761"/>
      <c r="C549" s="231"/>
      <c r="D549" s="851"/>
      <c r="E549" s="851"/>
      <c r="F549" s="224"/>
    </row>
    <row r="550" spans="2:6" ht="12.75">
      <c r="B550" s="761"/>
      <c r="C550" s="231"/>
      <c r="D550" s="851"/>
      <c r="E550" s="851"/>
      <c r="F550" s="224"/>
    </row>
    <row r="551" spans="2:6" ht="12.75">
      <c r="B551" s="761"/>
      <c r="C551" s="231"/>
      <c r="D551" s="851"/>
      <c r="E551" s="851"/>
      <c r="F551" s="224"/>
    </row>
    <row r="552" spans="2:6" ht="12.75">
      <c r="B552" s="761"/>
      <c r="C552" s="231"/>
      <c r="D552" s="851"/>
      <c r="E552" s="851"/>
      <c r="F552" s="224"/>
    </row>
    <row r="553" spans="2:6" ht="12.75">
      <c r="B553" s="761"/>
      <c r="C553" s="231"/>
      <c r="D553" s="851"/>
      <c r="E553" s="851"/>
      <c r="F553" s="224"/>
    </row>
    <row r="554" spans="2:6" ht="12.75">
      <c r="B554" s="761"/>
      <c r="C554" s="231"/>
      <c r="D554" s="851"/>
      <c r="E554" s="851"/>
      <c r="F554" s="224"/>
    </row>
    <row r="555" spans="2:6" ht="12.75">
      <c r="B555" s="761"/>
      <c r="C555" s="231"/>
      <c r="D555" s="851"/>
      <c r="E555" s="851"/>
      <c r="F555" s="224"/>
    </row>
    <row r="556" spans="2:6" ht="12.75">
      <c r="B556" s="761"/>
      <c r="C556" s="231"/>
      <c r="D556" s="851"/>
      <c r="E556" s="851"/>
      <c r="F556" s="224"/>
    </row>
    <row r="557" spans="2:6" ht="12.75">
      <c r="B557" s="761"/>
      <c r="C557" s="231"/>
      <c r="D557" s="851"/>
      <c r="E557" s="851"/>
      <c r="F557" s="224"/>
    </row>
    <row r="558" spans="2:6" ht="12.75">
      <c r="B558" s="761"/>
      <c r="C558" s="231"/>
      <c r="D558" s="851"/>
      <c r="E558" s="851"/>
      <c r="F558" s="224"/>
    </row>
    <row r="559" spans="2:6" ht="12.75">
      <c r="B559" s="761"/>
      <c r="C559" s="231"/>
      <c r="D559" s="851"/>
      <c r="E559" s="851"/>
      <c r="F559" s="224"/>
    </row>
    <row r="560" spans="2:6" ht="12.75">
      <c r="B560" s="761"/>
      <c r="C560" s="231"/>
      <c r="D560" s="851"/>
      <c r="E560" s="851"/>
      <c r="F560" s="224"/>
    </row>
    <row r="561" spans="2:6" ht="12.75">
      <c r="B561" s="761"/>
      <c r="C561" s="231"/>
      <c r="D561" s="851"/>
      <c r="E561" s="851"/>
      <c r="F561" s="224"/>
    </row>
    <row r="562" spans="2:6" ht="12.75">
      <c r="B562" s="761"/>
      <c r="C562" s="231"/>
      <c r="D562" s="851"/>
      <c r="E562" s="851"/>
      <c r="F562" s="224"/>
    </row>
    <row r="563" spans="2:6" ht="12.75">
      <c r="B563" s="761"/>
      <c r="C563" s="231"/>
      <c r="D563" s="851"/>
      <c r="E563" s="851"/>
      <c r="F563" s="224"/>
    </row>
    <row r="564" spans="2:6" ht="12.75">
      <c r="B564" s="761"/>
      <c r="C564" s="231"/>
      <c r="D564" s="851"/>
      <c r="E564" s="851"/>
      <c r="F564" s="224"/>
    </row>
    <row r="565" spans="2:6" ht="12.75">
      <c r="B565" s="761"/>
      <c r="C565" s="231"/>
      <c r="D565" s="851"/>
      <c r="E565" s="851"/>
      <c r="F565" s="224"/>
    </row>
    <row r="566" spans="2:6" ht="12.75">
      <c r="B566" s="761"/>
      <c r="C566" s="231"/>
      <c r="D566" s="851"/>
      <c r="E566" s="851"/>
      <c r="F566" s="224"/>
    </row>
    <row r="567" spans="2:6" ht="12.75">
      <c r="B567" s="761"/>
      <c r="C567" s="231"/>
      <c r="D567" s="851"/>
      <c r="E567" s="851"/>
      <c r="F567" s="224"/>
    </row>
    <row r="568" spans="2:6" ht="12.75">
      <c r="B568" s="761"/>
      <c r="C568" s="231"/>
      <c r="D568" s="851"/>
      <c r="E568" s="851"/>
      <c r="F568" s="224"/>
    </row>
    <row r="569" spans="2:6" ht="12.75">
      <c r="B569" s="761"/>
      <c r="C569" s="231"/>
      <c r="D569" s="851"/>
      <c r="E569" s="851"/>
      <c r="F569" s="224"/>
    </row>
    <row r="570" spans="2:6" ht="12.75">
      <c r="B570" s="761"/>
      <c r="C570" s="231"/>
      <c r="D570" s="851"/>
      <c r="E570" s="851"/>
      <c r="F570" s="224"/>
    </row>
    <row r="571" spans="2:6" ht="12.75">
      <c r="B571" s="761"/>
      <c r="C571" s="231"/>
      <c r="D571" s="851"/>
      <c r="E571" s="851"/>
      <c r="F571" s="224"/>
    </row>
    <row r="572" spans="2:6" ht="12.75">
      <c r="B572" s="761"/>
      <c r="C572" s="231"/>
      <c r="D572" s="851"/>
      <c r="E572" s="851"/>
      <c r="F572" s="224"/>
    </row>
    <row r="573" spans="2:6" ht="12.75">
      <c r="B573" s="761"/>
      <c r="C573" s="231"/>
      <c r="D573" s="851"/>
      <c r="E573" s="851"/>
      <c r="F573" s="224"/>
    </row>
    <row r="574" spans="2:6" ht="12.75">
      <c r="B574" s="761"/>
      <c r="C574" s="231"/>
      <c r="D574" s="851"/>
      <c r="E574" s="851"/>
      <c r="F574" s="224"/>
    </row>
    <row r="575" spans="2:6" ht="12.75">
      <c r="B575" s="761"/>
      <c r="C575" s="231"/>
      <c r="D575" s="851"/>
      <c r="E575" s="851"/>
      <c r="F575" s="224"/>
    </row>
    <row r="576" spans="2:6" ht="12.75">
      <c r="B576" s="761"/>
      <c r="C576" s="231"/>
      <c r="D576" s="851"/>
      <c r="E576" s="851"/>
      <c r="F576" s="224"/>
    </row>
    <row r="577" spans="2:6" ht="12.75">
      <c r="B577" s="761"/>
      <c r="C577" s="231"/>
      <c r="D577" s="851"/>
      <c r="E577" s="851"/>
      <c r="F577" s="224"/>
    </row>
    <row r="578" spans="2:6" ht="12.75">
      <c r="B578" s="761"/>
      <c r="C578" s="231"/>
      <c r="D578" s="851"/>
      <c r="E578" s="851"/>
      <c r="F578" s="224"/>
    </row>
    <row r="579" spans="2:6" ht="12.75">
      <c r="B579" s="761"/>
      <c r="C579" s="231"/>
      <c r="D579" s="851"/>
      <c r="E579" s="851"/>
      <c r="F579" s="224"/>
    </row>
    <row r="580" spans="2:6" ht="12.75">
      <c r="B580" s="761"/>
      <c r="C580" s="231"/>
      <c r="D580" s="851"/>
      <c r="E580" s="851"/>
      <c r="F580" s="224"/>
    </row>
    <row r="581" spans="2:6" ht="12.75">
      <c r="B581" s="761"/>
      <c r="C581" s="231"/>
      <c r="D581" s="851"/>
      <c r="E581" s="851"/>
      <c r="F581" s="224"/>
    </row>
    <row r="582" spans="2:6" ht="12.75">
      <c r="B582" s="761"/>
      <c r="C582" s="231"/>
      <c r="D582" s="851"/>
      <c r="E582" s="851"/>
      <c r="F582" s="224"/>
    </row>
    <row r="583" spans="2:6" ht="12.75">
      <c r="B583" s="761"/>
      <c r="C583" s="231"/>
      <c r="D583" s="851"/>
      <c r="E583" s="851"/>
      <c r="F583" s="224"/>
    </row>
    <row r="584" spans="2:6" ht="12.75">
      <c r="B584" s="761"/>
      <c r="C584" s="231"/>
      <c r="D584" s="851"/>
      <c r="E584" s="851"/>
      <c r="F584" s="224"/>
    </row>
    <row r="585" spans="2:6" ht="12.75">
      <c r="B585" s="761"/>
      <c r="C585" s="231"/>
      <c r="D585" s="851"/>
      <c r="E585" s="851"/>
      <c r="F585" s="224"/>
    </row>
    <row r="586" spans="2:6" ht="12.75">
      <c r="B586" s="761"/>
      <c r="C586" s="231"/>
      <c r="D586" s="851"/>
      <c r="E586" s="851"/>
      <c r="F586" s="224"/>
    </row>
    <row r="587" spans="2:6" ht="12.75">
      <c r="B587" s="761"/>
      <c r="C587" s="231"/>
      <c r="D587" s="851"/>
      <c r="E587" s="851"/>
      <c r="F587" s="224"/>
    </row>
    <row r="588" spans="2:6" ht="12.75">
      <c r="B588" s="761"/>
      <c r="C588" s="231"/>
      <c r="D588" s="851"/>
      <c r="E588" s="851"/>
      <c r="F588" s="224"/>
    </row>
    <row r="589" spans="2:6" ht="12.75">
      <c r="B589" s="761"/>
      <c r="C589" s="231"/>
      <c r="D589" s="851"/>
      <c r="E589" s="851"/>
      <c r="F589" s="224"/>
    </row>
    <row r="590" spans="2:6" ht="12.75">
      <c r="B590" s="761"/>
      <c r="C590" s="231"/>
      <c r="D590" s="851"/>
      <c r="E590" s="851"/>
      <c r="F590" s="224"/>
    </row>
    <row r="591" spans="2:6" ht="12.75">
      <c r="B591" s="761"/>
      <c r="C591" s="231"/>
      <c r="D591" s="851"/>
      <c r="E591" s="851"/>
      <c r="F591" s="224"/>
    </row>
    <row r="592" spans="2:6" ht="12.75">
      <c r="B592" s="761"/>
      <c r="C592" s="231"/>
      <c r="D592" s="851"/>
      <c r="E592" s="851"/>
      <c r="F592" s="224"/>
    </row>
    <row r="593" spans="2:6" ht="12.75">
      <c r="B593" s="761"/>
      <c r="C593" s="231"/>
      <c r="D593" s="851"/>
      <c r="E593" s="851"/>
      <c r="F593" s="224"/>
    </row>
    <row r="594" spans="2:6" ht="12.75">
      <c r="B594" s="761"/>
      <c r="C594" s="231"/>
      <c r="D594" s="851"/>
      <c r="E594" s="851"/>
      <c r="F594" s="224"/>
    </row>
    <row r="595" spans="2:6" ht="12.75">
      <c r="B595" s="761"/>
      <c r="C595" s="231"/>
      <c r="D595" s="851"/>
      <c r="E595" s="851"/>
      <c r="F595" s="224"/>
    </row>
    <row r="596" spans="2:6" ht="12.75">
      <c r="B596" s="761"/>
      <c r="C596" s="231"/>
      <c r="D596" s="851"/>
      <c r="E596" s="851"/>
      <c r="F596" s="224"/>
    </row>
    <row r="597" spans="2:6" ht="12.75">
      <c r="B597" s="761"/>
      <c r="C597" s="231"/>
      <c r="D597" s="851"/>
      <c r="E597" s="851"/>
      <c r="F597" s="224"/>
    </row>
    <row r="598" spans="2:6" ht="12.75">
      <c r="B598" s="761"/>
      <c r="C598" s="231"/>
      <c r="D598" s="851"/>
      <c r="E598" s="851"/>
      <c r="F598" s="224"/>
    </row>
    <row r="599" spans="2:6" ht="12.75">
      <c r="B599" s="761"/>
      <c r="C599" s="231"/>
      <c r="D599" s="851"/>
      <c r="E599" s="851"/>
      <c r="F599" s="224"/>
    </row>
    <row r="600" spans="2:6" ht="12.75">
      <c r="B600" s="761"/>
      <c r="C600" s="231"/>
      <c r="D600" s="851"/>
      <c r="E600" s="851"/>
      <c r="F600" s="224"/>
    </row>
    <row r="601" spans="2:6" ht="12.75">
      <c r="B601" s="761"/>
      <c r="C601" s="231"/>
      <c r="D601" s="851"/>
      <c r="E601" s="851"/>
      <c r="F601" s="224"/>
    </row>
    <row r="602" spans="2:6" ht="12.75">
      <c r="B602" s="761"/>
      <c r="C602" s="231"/>
      <c r="D602" s="851"/>
      <c r="E602" s="851"/>
      <c r="F602" s="224"/>
    </row>
    <row r="603" spans="2:6" ht="12.75">
      <c r="B603" s="761"/>
      <c r="C603" s="231"/>
      <c r="D603" s="851"/>
      <c r="E603" s="851"/>
      <c r="F603" s="224"/>
    </row>
    <row r="604" spans="2:6" ht="12.75">
      <c r="B604" s="761"/>
      <c r="C604" s="231"/>
      <c r="D604" s="851"/>
      <c r="E604" s="851"/>
      <c r="F604" s="224"/>
    </row>
    <row r="605" spans="2:6" ht="12.75">
      <c r="B605" s="761"/>
      <c r="C605" s="231"/>
      <c r="D605" s="851"/>
      <c r="E605" s="851"/>
      <c r="F605" s="224"/>
    </row>
    <row r="606" spans="2:6" ht="12.75">
      <c r="B606" s="761"/>
      <c r="C606" s="231"/>
      <c r="D606" s="851"/>
      <c r="E606" s="851"/>
      <c r="F606" s="224"/>
    </row>
    <row r="607" spans="2:6" ht="12.75">
      <c r="B607" s="761"/>
      <c r="C607" s="231"/>
      <c r="D607" s="851"/>
      <c r="E607" s="851"/>
      <c r="F607" s="224"/>
    </row>
    <row r="608" spans="2:6" ht="12.75">
      <c r="B608" s="761"/>
      <c r="C608" s="231"/>
      <c r="D608" s="851"/>
      <c r="E608" s="851"/>
      <c r="F608" s="224"/>
    </row>
    <row r="609" spans="2:6" ht="12.75">
      <c r="B609" s="761"/>
      <c r="C609" s="231"/>
      <c r="D609" s="851"/>
      <c r="E609" s="851"/>
      <c r="F609" s="224"/>
    </row>
    <row r="610" spans="2:6" ht="12.75">
      <c r="B610" s="761"/>
      <c r="C610" s="231"/>
      <c r="D610" s="851"/>
      <c r="E610" s="851"/>
      <c r="F610" s="224"/>
    </row>
    <row r="611" spans="2:6" ht="12.75">
      <c r="B611" s="761"/>
      <c r="C611" s="231"/>
      <c r="D611" s="851"/>
      <c r="E611" s="851"/>
      <c r="F611" s="224"/>
    </row>
    <row r="612" spans="2:6" ht="12.75">
      <c r="B612" s="761"/>
      <c r="C612" s="231"/>
      <c r="D612" s="851"/>
      <c r="E612" s="851"/>
      <c r="F612" s="224"/>
    </row>
    <row r="613" spans="2:6" ht="12.75">
      <c r="B613" s="761"/>
      <c r="C613" s="231"/>
      <c r="D613" s="851"/>
      <c r="E613" s="851"/>
      <c r="F613" s="224"/>
    </row>
    <row r="614" spans="2:6" ht="12.75">
      <c r="B614" s="761"/>
      <c r="C614" s="231"/>
      <c r="D614" s="851"/>
      <c r="E614" s="851"/>
      <c r="F614" s="224"/>
    </row>
    <row r="615" spans="2:6" ht="12.75">
      <c r="B615" s="761"/>
      <c r="C615" s="231"/>
      <c r="D615" s="851"/>
      <c r="E615" s="851"/>
      <c r="F615" s="224"/>
    </row>
    <row r="616" spans="2:6" ht="12.75">
      <c r="B616" s="761"/>
      <c r="C616" s="231"/>
      <c r="D616" s="851"/>
      <c r="E616" s="851"/>
      <c r="F616" s="224"/>
    </row>
    <row r="617" spans="2:6" ht="12.75">
      <c r="B617" s="761"/>
      <c r="C617" s="231"/>
      <c r="D617" s="851"/>
      <c r="E617" s="851"/>
      <c r="F617" s="224"/>
    </row>
    <row r="618" spans="2:6" ht="12.75">
      <c r="B618" s="761"/>
      <c r="C618" s="231"/>
      <c r="D618" s="851"/>
      <c r="E618" s="851"/>
      <c r="F618" s="224"/>
    </row>
    <row r="619" spans="2:6" ht="12.75">
      <c r="B619" s="761"/>
      <c r="C619" s="231"/>
      <c r="D619" s="851"/>
      <c r="E619" s="851"/>
      <c r="F619" s="224"/>
    </row>
    <row r="620" spans="2:6" ht="12.75">
      <c r="B620" s="761"/>
      <c r="C620" s="231"/>
      <c r="D620" s="851"/>
      <c r="E620" s="851"/>
      <c r="F620" s="224"/>
    </row>
    <row r="621" spans="2:6" ht="12.75">
      <c r="B621" s="761"/>
      <c r="C621" s="231"/>
      <c r="D621" s="851"/>
      <c r="E621" s="851"/>
      <c r="F621" s="224"/>
    </row>
    <row r="622" spans="2:6" ht="12.75">
      <c r="B622" s="761"/>
      <c r="C622" s="231"/>
      <c r="D622" s="851"/>
      <c r="E622" s="851"/>
      <c r="F622" s="224"/>
    </row>
    <row r="623" spans="2:6" ht="12.75">
      <c r="B623" s="761"/>
      <c r="C623" s="231"/>
      <c r="D623" s="851"/>
      <c r="E623" s="851"/>
      <c r="F623" s="224"/>
    </row>
    <row r="624" spans="2:6" ht="12.75">
      <c r="B624" s="761"/>
      <c r="C624" s="231"/>
      <c r="D624" s="851"/>
      <c r="E624" s="851"/>
      <c r="F624" s="224"/>
    </row>
    <row r="625" spans="2:6" ht="12.75">
      <c r="B625" s="761"/>
      <c r="C625" s="231"/>
      <c r="D625" s="851"/>
      <c r="E625" s="851"/>
      <c r="F625" s="224"/>
    </row>
    <row r="626" spans="2:6" ht="12.75">
      <c r="B626" s="761"/>
      <c r="C626" s="231"/>
      <c r="D626" s="851"/>
      <c r="E626" s="851"/>
      <c r="F626" s="224"/>
    </row>
    <row r="627" spans="2:6" ht="12.75">
      <c r="B627" s="761"/>
      <c r="C627" s="231"/>
      <c r="D627" s="851"/>
      <c r="E627" s="851"/>
      <c r="F627" s="224"/>
    </row>
    <row r="628" spans="2:6" ht="12.75">
      <c r="B628" s="761"/>
      <c r="C628" s="231"/>
      <c r="D628" s="851"/>
      <c r="E628" s="851"/>
      <c r="F628" s="224"/>
    </row>
    <row r="629" spans="2:6" ht="12.75">
      <c r="B629" s="761"/>
      <c r="C629" s="231"/>
      <c r="D629" s="851"/>
      <c r="E629" s="851"/>
      <c r="F629" s="224"/>
    </row>
    <row r="630" spans="2:6" ht="12.75">
      <c r="B630" s="761"/>
      <c r="C630" s="231"/>
      <c r="D630" s="851"/>
      <c r="E630" s="851"/>
      <c r="F630" s="224"/>
    </row>
    <row r="631" spans="2:6" ht="12.75">
      <c r="B631" s="761"/>
      <c r="C631" s="231"/>
      <c r="D631" s="851"/>
      <c r="E631" s="851"/>
      <c r="F631" s="224"/>
    </row>
    <row r="632" spans="2:6" ht="12.75">
      <c r="B632" s="761"/>
      <c r="C632" s="231"/>
      <c r="D632" s="851"/>
      <c r="E632" s="851"/>
      <c r="F632" s="224"/>
    </row>
    <row r="633" spans="2:6" ht="12.75">
      <c r="B633" s="761"/>
      <c r="C633" s="231"/>
      <c r="D633" s="851"/>
      <c r="E633" s="851"/>
      <c r="F633" s="224"/>
    </row>
    <row r="634" spans="2:6" ht="12.75">
      <c r="B634" s="761"/>
      <c r="C634" s="231"/>
      <c r="D634" s="851"/>
      <c r="E634" s="851"/>
      <c r="F634" s="224"/>
    </row>
    <row r="635" spans="2:6" ht="12.75">
      <c r="B635" s="761"/>
      <c r="C635" s="231"/>
      <c r="D635" s="851"/>
      <c r="E635" s="851"/>
      <c r="F635" s="224"/>
    </row>
    <row r="636" spans="2:6" ht="12.75">
      <c r="B636" s="761"/>
      <c r="C636" s="231"/>
      <c r="D636" s="851"/>
      <c r="E636" s="851"/>
      <c r="F636" s="224"/>
    </row>
    <row r="637" spans="2:6" ht="12.75">
      <c r="B637" s="761"/>
      <c r="C637" s="231"/>
      <c r="D637" s="851"/>
      <c r="E637" s="851"/>
      <c r="F637" s="224"/>
    </row>
    <row r="638" spans="2:6" ht="12.75">
      <c r="B638" s="761"/>
      <c r="C638" s="231"/>
      <c r="D638" s="851"/>
      <c r="E638" s="851"/>
      <c r="F638" s="224"/>
    </row>
    <row r="639" spans="2:6" ht="12.75">
      <c r="B639" s="761"/>
      <c r="C639" s="231"/>
      <c r="D639" s="851"/>
      <c r="E639" s="851"/>
      <c r="F639" s="224"/>
    </row>
    <row r="640" spans="2:6" ht="12.75">
      <c r="B640" s="761"/>
      <c r="C640" s="231"/>
      <c r="D640" s="851"/>
      <c r="E640" s="851"/>
      <c r="F640" s="224"/>
    </row>
    <row r="641" spans="2:6" ht="12.75">
      <c r="B641" s="761"/>
      <c r="C641" s="231"/>
      <c r="D641" s="851"/>
      <c r="E641" s="851"/>
      <c r="F641" s="224"/>
    </row>
    <row r="642" spans="2:6" ht="12.75">
      <c r="B642" s="761"/>
      <c r="C642" s="231"/>
      <c r="D642" s="851"/>
      <c r="E642" s="851"/>
      <c r="F642" s="224"/>
    </row>
    <row r="643" spans="2:6" ht="12.75">
      <c r="B643" s="761"/>
      <c r="C643" s="231"/>
      <c r="D643" s="851"/>
      <c r="E643" s="851"/>
      <c r="F643" s="224"/>
    </row>
    <row r="644" spans="2:6" ht="12.75">
      <c r="B644" s="761"/>
      <c r="C644" s="231"/>
      <c r="D644" s="851"/>
      <c r="E644" s="851"/>
      <c r="F644" s="224"/>
    </row>
    <row r="645" spans="2:6" ht="12.75">
      <c r="B645" s="761"/>
      <c r="C645" s="231"/>
      <c r="D645" s="851"/>
      <c r="E645" s="851"/>
      <c r="F645" s="224"/>
    </row>
    <row r="646" spans="2:6" ht="12.75">
      <c r="B646" s="761"/>
      <c r="C646" s="231"/>
      <c r="D646" s="851"/>
      <c r="E646" s="851"/>
      <c r="F646" s="224"/>
    </row>
    <row r="647" spans="2:6" ht="12.75">
      <c r="B647" s="761"/>
      <c r="C647" s="231"/>
      <c r="D647" s="851"/>
      <c r="E647" s="851"/>
      <c r="F647" s="224"/>
    </row>
    <row r="648" spans="2:6" ht="12.75">
      <c r="B648" s="761"/>
      <c r="C648" s="231"/>
      <c r="D648" s="851"/>
      <c r="E648" s="851"/>
      <c r="F648" s="224"/>
    </row>
    <row r="649" spans="2:6" ht="12.75">
      <c r="B649" s="761"/>
      <c r="C649" s="231"/>
      <c r="D649" s="851"/>
      <c r="E649" s="851"/>
      <c r="F649" s="224"/>
    </row>
    <row r="650" spans="2:6" ht="12.75">
      <c r="B650" s="761"/>
      <c r="C650" s="231"/>
      <c r="D650" s="851"/>
      <c r="E650" s="851"/>
      <c r="F650" s="224"/>
    </row>
    <row r="651" spans="2:6" ht="12.75">
      <c r="B651" s="761"/>
      <c r="C651" s="231"/>
      <c r="D651" s="851"/>
      <c r="E651" s="851"/>
      <c r="F651" s="224"/>
    </row>
    <row r="652" spans="2:6" ht="12.75">
      <c r="B652" s="761"/>
      <c r="C652" s="231"/>
      <c r="D652" s="851"/>
      <c r="E652" s="851"/>
      <c r="F652" s="224"/>
    </row>
    <row r="653" spans="2:6" ht="12.75">
      <c r="B653" s="761"/>
      <c r="C653" s="231"/>
      <c r="D653" s="851"/>
      <c r="E653" s="851"/>
      <c r="F653" s="224"/>
    </row>
    <row r="654" spans="2:6" ht="12.75">
      <c r="B654" s="761"/>
      <c r="C654" s="231"/>
      <c r="D654" s="851"/>
      <c r="E654" s="851"/>
      <c r="F654" s="224"/>
    </row>
    <row r="655" spans="2:6" ht="12.75">
      <c r="B655" s="761"/>
      <c r="C655" s="231"/>
      <c r="D655" s="851"/>
      <c r="E655" s="851"/>
      <c r="F655" s="224"/>
    </row>
    <row r="656" spans="2:6" ht="12.75">
      <c r="B656" s="761"/>
      <c r="C656" s="231"/>
      <c r="D656" s="851"/>
      <c r="E656" s="851"/>
      <c r="F656" s="224"/>
    </row>
    <row r="657" spans="2:6" ht="12.75">
      <c r="B657" s="761"/>
      <c r="C657" s="231"/>
      <c r="D657" s="851"/>
      <c r="E657" s="851"/>
      <c r="F657" s="224"/>
    </row>
    <row r="658" spans="2:6" ht="12.75">
      <c r="B658" s="761"/>
      <c r="C658" s="231"/>
      <c r="D658" s="851"/>
      <c r="E658" s="851"/>
      <c r="F658" s="224"/>
    </row>
    <row r="659" spans="2:6" ht="12.75">
      <c r="B659" s="761"/>
      <c r="C659" s="231"/>
      <c r="D659" s="851"/>
      <c r="E659" s="851"/>
      <c r="F659" s="224"/>
    </row>
    <row r="660" spans="2:6" ht="12.75">
      <c r="B660" s="761"/>
      <c r="C660" s="231"/>
      <c r="D660" s="851"/>
      <c r="E660" s="851"/>
      <c r="F660" s="224"/>
    </row>
    <row r="661" spans="2:6" ht="12.75">
      <c r="B661" s="761"/>
      <c r="C661" s="231"/>
      <c r="D661" s="851"/>
      <c r="E661" s="851"/>
      <c r="F661" s="224"/>
    </row>
    <row r="662" spans="2:6" ht="12.75">
      <c r="B662" s="761"/>
      <c r="C662" s="231"/>
      <c r="D662" s="851"/>
      <c r="E662" s="851"/>
      <c r="F662" s="224"/>
    </row>
    <row r="663" spans="2:6" ht="12.75">
      <c r="B663" s="761"/>
      <c r="C663" s="231"/>
      <c r="D663" s="851"/>
      <c r="E663" s="851"/>
      <c r="F663" s="224"/>
    </row>
    <row r="664" spans="2:6" ht="12.75">
      <c r="B664" s="761"/>
      <c r="C664" s="231"/>
      <c r="D664" s="851"/>
      <c r="E664" s="851"/>
      <c r="F664" s="224"/>
    </row>
    <row r="665" spans="2:6" ht="12.75">
      <c r="B665" s="761"/>
      <c r="C665" s="231"/>
      <c r="D665" s="851"/>
      <c r="E665" s="851"/>
      <c r="F665" s="224"/>
    </row>
    <row r="666" spans="2:6" ht="12.75">
      <c r="B666" s="761"/>
      <c r="C666" s="231"/>
      <c r="D666" s="851"/>
      <c r="E666" s="851"/>
      <c r="F666" s="224"/>
    </row>
    <row r="667" spans="2:6" ht="12.75">
      <c r="B667" s="761"/>
      <c r="C667" s="231"/>
      <c r="D667" s="851"/>
      <c r="E667" s="851"/>
      <c r="F667" s="224"/>
    </row>
    <row r="668" spans="2:6" ht="12.75">
      <c r="B668" s="761"/>
      <c r="C668" s="231"/>
      <c r="D668" s="851"/>
      <c r="E668" s="851"/>
      <c r="F668" s="224"/>
    </row>
    <row r="669" spans="2:6" ht="12.75">
      <c r="B669" s="761"/>
      <c r="C669" s="231"/>
      <c r="D669" s="851"/>
      <c r="E669" s="851"/>
      <c r="F669" s="224"/>
    </row>
    <row r="670" spans="2:6" ht="12.75">
      <c r="B670" s="761"/>
      <c r="C670" s="231"/>
      <c r="D670" s="851"/>
      <c r="E670" s="851"/>
      <c r="F670" s="224"/>
    </row>
    <row r="671" spans="2:6" ht="12.75">
      <c r="B671" s="761"/>
      <c r="C671" s="231"/>
      <c r="D671" s="851"/>
      <c r="E671" s="851"/>
      <c r="F671" s="224"/>
    </row>
    <row r="672" spans="2:6" ht="12.75">
      <c r="B672" s="761"/>
      <c r="C672" s="231"/>
      <c r="D672" s="851"/>
      <c r="E672" s="851"/>
      <c r="F672" s="224"/>
    </row>
    <row r="673" spans="2:6" ht="12.75">
      <c r="B673" s="761"/>
      <c r="C673" s="231"/>
      <c r="D673" s="851"/>
      <c r="E673" s="851"/>
      <c r="F673" s="224"/>
    </row>
    <row r="674" spans="2:6" ht="12.75">
      <c r="B674" s="761"/>
      <c r="C674" s="231"/>
      <c r="D674" s="851"/>
      <c r="E674" s="851"/>
      <c r="F674" s="224"/>
    </row>
    <row r="675" spans="2:6" ht="12.75">
      <c r="B675" s="761"/>
      <c r="C675" s="231"/>
      <c r="D675" s="851"/>
      <c r="E675" s="851"/>
      <c r="F675" s="224"/>
    </row>
    <row r="676" spans="2:6" ht="12.75">
      <c r="B676" s="761"/>
      <c r="C676" s="231"/>
      <c r="D676" s="851"/>
      <c r="E676" s="851"/>
      <c r="F676" s="224"/>
    </row>
    <row r="677" spans="2:6" ht="12.75">
      <c r="B677" s="761"/>
      <c r="C677" s="231"/>
      <c r="D677" s="851"/>
      <c r="E677" s="851"/>
      <c r="F677" s="224"/>
    </row>
    <row r="678" spans="2:6" ht="12.75">
      <c r="B678" s="761"/>
      <c r="C678" s="231"/>
      <c r="D678" s="851"/>
      <c r="E678" s="851"/>
      <c r="F678" s="224"/>
    </row>
    <row r="679" spans="2:6" ht="12.75">
      <c r="B679" s="761"/>
      <c r="C679" s="231"/>
      <c r="D679" s="851"/>
      <c r="E679" s="851"/>
      <c r="F679" s="224"/>
    </row>
    <row r="680" spans="2:6" ht="12.75">
      <c r="B680" s="761"/>
      <c r="C680" s="231"/>
      <c r="D680" s="851"/>
      <c r="E680" s="851"/>
      <c r="F680" s="224"/>
    </row>
    <row r="681" spans="2:6" ht="12.75">
      <c r="B681" s="761"/>
      <c r="C681" s="231"/>
      <c r="D681" s="851"/>
      <c r="E681" s="851"/>
      <c r="F681" s="224"/>
    </row>
    <row r="682" spans="2:6" ht="12.75">
      <c r="B682" s="761"/>
      <c r="C682" s="231"/>
      <c r="D682" s="851"/>
      <c r="E682" s="851"/>
      <c r="F682" s="224"/>
    </row>
    <row r="683" spans="2:6" ht="12.75">
      <c r="B683" s="761"/>
      <c r="C683" s="231"/>
      <c r="D683" s="851"/>
      <c r="E683" s="851"/>
      <c r="F683" s="224"/>
    </row>
    <row r="684" spans="2:6" ht="12.75">
      <c r="B684" s="761"/>
      <c r="C684" s="231"/>
      <c r="D684" s="851"/>
      <c r="E684" s="851"/>
      <c r="F684" s="224"/>
    </row>
    <row r="685" spans="2:6" ht="12.75">
      <c r="B685" s="761"/>
      <c r="C685" s="231"/>
      <c r="D685" s="851"/>
      <c r="E685" s="851"/>
      <c r="F685" s="224"/>
    </row>
    <row r="686" spans="2:6" ht="12.75">
      <c r="B686" s="761"/>
      <c r="C686" s="231"/>
      <c r="D686" s="851"/>
      <c r="E686" s="851"/>
      <c r="F686" s="224"/>
    </row>
    <row r="687" spans="2:6" ht="12.75">
      <c r="B687" s="761"/>
      <c r="C687" s="231"/>
      <c r="D687" s="851"/>
      <c r="E687" s="851"/>
      <c r="F687" s="224"/>
    </row>
    <row r="688" spans="2:6" ht="12.75">
      <c r="B688" s="761"/>
      <c r="C688" s="231"/>
      <c r="D688" s="851"/>
      <c r="E688" s="851"/>
      <c r="F688" s="224"/>
    </row>
    <row r="689" spans="2:6" ht="12.75">
      <c r="B689" s="761"/>
      <c r="C689" s="231"/>
      <c r="D689" s="851"/>
      <c r="E689" s="851"/>
      <c r="F689" s="224"/>
    </row>
    <row r="690" spans="2:6" ht="12.75">
      <c r="B690" s="761"/>
      <c r="C690" s="231"/>
      <c r="D690" s="851"/>
      <c r="E690" s="851"/>
      <c r="F690" s="224"/>
    </row>
    <row r="691" spans="2:6" ht="12.75">
      <c r="B691" s="761"/>
      <c r="C691" s="231"/>
      <c r="D691" s="851"/>
      <c r="E691" s="851"/>
      <c r="F691" s="224"/>
    </row>
    <row r="692" spans="2:6" ht="12.75">
      <c r="B692" s="761"/>
      <c r="C692" s="231"/>
      <c r="D692" s="851"/>
      <c r="E692" s="851"/>
      <c r="F692" s="224"/>
    </row>
    <row r="693" spans="2:6" ht="12.75">
      <c r="B693" s="761"/>
      <c r="C693" s="231"/>
      <c r="D693" s="851"/>
      <c r="E693" s="851"/>
      <c r="F693" s="224"/>
    </row>
    <row r="694" spans="2:6" ht="12.75">
      <c r="B694" s="761"/>
      <c r="C694" s="231"/>
      <c r="D694" s="851"/>
      <c r="E694" s="851"/>
      <c r="F694" s="224"/>
    </row>
    <row r="695" spans="2:6" ht="12.75">
      <c r="B695" s="761"/>
      <c r="C695" s="231"/>
      <c r="D695" s="851"/>
      <c r="E695" s="851"/>
      <c r="F695" s="224"/>
    </row>
    <row r="696" spans="2:6" ht="12.75">
      <c r="B696" s="761"/>
      <c r="C696" s="231"/>
      <c r="D696" s="851"/>
      <c r="E696" s="851"/>
      <c r="F696" s="224"/>
    </row>
    <row r="697" spans="2:6" ht="12.75">
      <c r="B697" s="761"/>
      <c r="C697" s="231"/>
      <c r="D697" s="851"/>
      <c r="E697" s="851"/>
      <c r="F697" s="224"/>
    </row>
    <row r="698" spans="2:6" ht="12.75">
      <c r="B698" s="761"/>
      <c r="C698" s="231"/>
      <c r="D698" s="851"/>
      <c r="E698" s="851"/>
      <c r="F698" s="224"/>
    </row>
    <row r="699" spans="2:6" ht="12.75">
      <c r="B699" s="761"/>
      <c r="C699" s="231"/>
      <c r="D699" s="851"/>
      <c r="E699" s="851"/>
      <c r="F699" s="224"/>
    </row>
    <row r="700" spans="2:6" ht="12.75">
      <c r="B700" s="761"/>
      <c r="C700" s="231"/>
      <c r="D700" s="851"/>
      <c r="E700" s="851"/>
      <c r="F700" s="224"/>
    </row>
    <row r="701" spans="2:6" ht="12.75">
      <c r="B701" s="761"/>
      <c r="C701" s="231"/>
      <c r="D701" s="851"/>
      <c r="E701" s="851"/>
      <c r="F701" s="224"/>
    </row>
    <row r="702" spans="2:6" ht="12.75">
      <c r="B702" s="761"/>
      <c r="C702" s="231"/>
      <c r="D702" s="851"/>
      <c r="E702" s="851"/>
      <c r="F702" s="224"/>
    </row>
    <row r="703" spans="2:6" ht="12.75">
      <c r="B703" s="761"/>
      <c r="C703" s="231"/>
      <c r="D703" s="851"/>
      <c r="E703" s="851"/>
      <c r="F703" s="224"/>
    </row>
    <row r="704" spans="2:6" ht="12.75">
      <c r="B704" s="761"/>
      <c r="C704" s="231"/>
      <c r="D704" s="851"/>
      <c r="E704" s="851"/>
      <c r="F704" s="224"/>
    </row>
    <row r="705" spans="2:6" ht="12.75">
      <c r="B705" s="761"/>
      <c r="C705" s="231"/>
      <c r="D705" s="851"/>
      <c r="E705" s="851"/>
      <c r="F705" s="224"/>
    </row>
    <row r="706" spans="2:6" ht="12.75">
      <c r="B706" s="761"/>
      <c r="C706" s="231"/>
      <c r="D706" s="851"/>
      <c r="E706" s="851"/>
      <c r="F706" s="224"/>
    </row>
    <row r="707" spans="2:6" ht="12.75">
      <c r="B707" s="761"/>
      <c r="C707" s="231"/>
      <c r="D707" s="851"/>
      <c r="E707" s="851"/>
      <c r="F707" s="224"/>
    </row>
    <row r="708" spans="2:6" ht="12.75">
      <c r="B708" s="761"/>
      <c r="C708" s="231"/>
      <c r="D708" s="851"/>
      <c r="E708" s="851"/>
      <c r="F708" s="224"/>
    </row>
    <row r="709" spans="2:6" ht="12.75">
      <c r="B709" s="761"/>
      <c r="C709" s="231"/>
      <c r="D709" s="851"/>
      <c r="E709" s="851"/>
      <c r="F709" s="224"/>
    </row>
    <row r="710" spans="2:6" ht="12.75">
      <c r="B710" s="761"/>
      <c r="C710" s="231"/>
      <c r="D710" s="851"/>
      <c r="E710" s="851"/>
      <c r="F710" s="224"/>
    </row>
    <row r="711" spans="2:6" ht="12.75">
      <c r="B711" s="761"/>
      <c r="C711" s="231"/>
      <c r="D711" s="851"/>
      <c r="E711" s="851"/>
      <c r="F711" s="224"/>
    </row>
    <row r="712" spans="2:6" ht="12.75">
      <c r="B712" s="761"/>
      <c r="C712" s="231"/>
      <c r="D712" s="851"/>
      <c r="E712" s="851"/>
      <c r="F712" s="224"/>
    </row>
    <row r="713" spans="2:6" ht="12.75">
      <c r="B713" s="761"/>
      <c r="C713" s="231"/>
      <c r="D713" s="851"/>
      <c r="E713" s="851"/>
      <c r="F713" s="224"/>
    </row>
    <row r="714" spans="2:6" ht="12.75">
      <c r="B714" s="761"/>
      <c r="C714" s="231"/>
      <c r="D714" s="851"/>
      <c r="E714" s="851"/>
      <c r="F714" s="224"/>
    </row>
    <row r="715" spans="2:6" ht="12.75">
      <c r="B715" s="761"/>
      <c r="C715" s="231"/>
      <c r="D715" s="851"/>
      <c r="E715" s="851"/>
      <c r="F715" s="224"/>
    </row>
    <row r="716" spans="2:6" ht="12.75">
      <c r="B716" s="761"/>
      <c r="C716" s="231"/>
      <c r="D716" s="851"/>
      <c r="E716" s="851"/>
      <c r="F716" s="224"/>
    </row>
    <row r="717" spans="2:6" ht="12.75">
      <c r="B717" s="761"/>
      <c r="C717" s="231"/>
      <c r="D717" s="851"/>
      <c r="E717" s="851"/>
      <c r="F717" s="224"/>
    </row>
    <row r="718" spans="2:6" ht="12.75">
      <c r="B718" s="761"/>
      <c r="C718" s="231"/>
      <c r="D718" s="851"/>
      <c r="E718" s="851"/>
      <c r="F718" s="224"/>
    </row>
    <row r="719" spans="2:6" ht="12.75">
      <c r="B719" s="761"/>
      <c r="C719" s="231"/>
      <c r="D719" s="851"/>
      <c r="E719" s="851"/>
      <c r="F719" s="224"/>
    </row>
    <row r="720" spans="2:6" ht="12.75">
      <c r="B720" s="761"/>
      <c r="C720" s="231"/>
      <c r="D720" s="851"/>
      <c r="E720" s="851"/>
      <c r="F720" s="224"/>
    </row>
    <row r="721" spans="2:6" ht="12.75">
      <c r="B721" s="761"/>
      <c r="C721" s="231"/>
      <c r="D721" s="851"/>
      <c r="E721" s="851"/>
      <c r="F721" s="224"/>
    </row>
    <row r="722" spans="2:6" ht="12.75">
      <c r="B722" s="761"/>
      <c r="C722" s="231"/>
      <c r="D722" s="851"/>
      <c r="E722" s="851"/>
      <c r="F722" s="224"/>
    </row>
    <row r="723" spans="2:6" ht="12.75">
      <c r="B723" s="761"/>
      <c r="C723" s="231"/>
      <c r="D723" s="851"/>
      <c r="E723" s="851"/>
      <c r="F723" s="224"/>
    </row>
    <row r="724" spans="2:6" ht="12.75">
      <c r="B724" s="761"/>
      <c r="C724" s="231"/>
      <c r="D724" s="851"/>
      <c r="E724" s="851"/>
      <c r="F724" s="224"/>
    </row>
    <row r="725" spans="2:6" ht="12.75">
      <c r="B725" s="761"/>
      <c r="C725" s="231"/>
      <c r="D725" s="851"/>
      <c r="E725" s="851"/>
      <c r="F725" s="224"/>
    </row>
    <row r="726" spans="2:6" ht="12.75">
      <c r="B726" s="761"/>
      <c r="C726" s="231"/>
      <c r="D726" s="851"/>
      <c r="E726" s="851"/>
      <c r="F726" s="224"/>
    </row>
    <row r="727" spans="2:6" ht="12.75">
      <c r="B727" s="761"/>
      <c r="C727" s="231"/>
      <c r="D727" s="851"/>
      <c r="E727" s="851"/>
      <c r="F727" s="224"/>
    </row>
    <row r="728" spans="2:6" ht="12.75">
      <c r="B728" s="761"/>
      <c r="C728" s="231"/>
      <c r="D728" s="851"/>
      <c r="E728" s="851"/>
      <c r="F728" s="224"/>
    </row>
    <row r="729" spans="2:6" ht="12.75">
      <c r="B729" s="761"/>
      <c r="C729" s="231"/>
      <c r="D729" s="851"/>
      <c r="E729" s="851"/>
      <c r="F729" s="224"/>
    </row>
    <row r="730" spans="2:6" ht="12.75">
      <c r="B730" s="761"/>
      <c r="C730" s="231"/>
      <c r="D730" s="851"/>
      <c r="E730" s="851"/>
      <c r="F730" s="224"/>
    </row>
    <row r="731" spans="2:6" ht="12.75">
      <c r="B731" s="761"/>
      <c r="C731" s="231"/>
      <c r="D731" s="851"/>
      <c r="E731" s="851"/>
      <c r="F731" s="224"/>
    </row>
    <row r="732" spans="2:6" ht="12.75">
      <c r="B732" s="761"/>
      <c r="C732" s="231"/>
      <c r="D732" s="851"/>
      <c r="E732" s="851"/>
      <c r="F732" s="224"/>
    </row>
    <row r="733" spans="2:6" ht="12.75">
      <c r="B733" s="761"/>
      <c r="C733" s="231"/>
      <c r="D733" s="851"/>
      <c r="E733" s="851"/>
      <c r="F733" s="224"/>
    </row>
    <row r="734" spans="2:6" ht="12.75">
      <c r="B734" s="761"/>
      <c r="C734" s="231"/>
      <c r="D734" s="851"/>
      <c r="E734" s="851"/>
      <c r="F734" s="224"/>
    </row>
    <row r="735" spans="2:6" ht="12.75">
      <c r="B735" s="761"/>
      <c r="C735" s="231"/>
      <c r="D735" s="851"/>
      <c r="E735" s="851"/>
      <c r="F735" s="224"/>
    </row>
    <row r="736" spans="2:6" ht="12.75">
      <c r="B736" s="761"/>
      <c r="C736" s="231"/>
      <c r="D736" s="851"/>
      <c r="E736" s="851"/>
      <c r="F736" s="224"/>
    </row>
    <row r="737" spans="2:6" ht="12.75">
      <c r="B737" s="761"/>
      <c r="C737" s="231"/>
      <c r="D737" s="851"/>
      <c r="E737" s="851"/>
      <c r="F737" s="224"/>
    </row>
    <row r="738" spans="2:6" ht="12.75">
      <c r="B738" s="761"/>
      <c r="C738" s="231"/>
      <c r="D738" s="851"/>
      <c r="E738" s="851"/>
      <c r="F738" s="224"/>
    </row>
    <row r="739" spans="2:6" ht="12.75">
      <c r="B739" s="761"/>
      <c r="C739" s="231"/>
      <c r="D739" s="851"/>
      <c r="E739" s="851"/>
      <c r="F739" s="224"/>
    </row>
    <row r="740" spans="2:6" ht="12.75">
      <c r="B740" s="761"/>
      <c r="C740" s="231"/>
      <c r="D740" s="851"/>
      <c r="E740" s="851"/>
      <c r="F740" s="224"/>
    </row>
    <row r="741" spans="2:6" ht="12.75">
      <c r="B741" s="761"/>
      <c r="C741" s="231"/>
      <c r="D741" s="851"/>
      <c r="E741" s="851"/>
      <c r="F741" s="224"/>
    </row>
    <row r="742" spans="2:6" ht="12.75">
      <c r="B742" s="761"/>
      <c r="C742" s="231"/>
      <c r="D742" s="851"/>
      <c r="E742" s="851"/>
      <c r="F742" s="224"/>
    </row>
    <row r="743" spans="2:6" ht="12.75">
      <c r="B743" s="761"/>
      <c r="C743" s="231"/>
      <c r="D743" s="851"/>
      <c r="E743" s="851"/>
      <c r="F743" s="224"/>
    </row>
    <row r="744" spans="2:6" ht="12.75">
      <c r="B744" s="761"/>
      <c r="C744" s="231"/>
      <c r="D744" s="851"/>
      <c r="E744" s="851"/>
      <c r="F744" s="224"/>
    </row>
    <row r="745" spans="2:6" ht="12.75">
      <c r="B745" s="761"/>
      <c r="C745" s="231"/>
      <c r="D745" s="851"/>
      <c r="E745" s="851"/>
      <c r="F745" s="224"/>
    </row>
    <row r="746" spans="2:6" ht="12.75">
      <c r="B746" s="761"/>
      <c r="C746" s="231"/>
      <c r="D746" s="851"/>
      <c r="E746" s="851"/>
      <c r="F746" s="224"/>
    </row>
    <row r="747" spans="2:6" ht="12.75">
      <c r="B747" s="761"/>
      <c r="C747" s="231"/>
      <c r="D747" s="851"/>
      <c r="E747" s="851"/>
      <c r="F747" s="224"/>
    </row>
    <row r="748" spans="2:6" ht="12.75">
      <c r="B748" s="761"/>
      <c r="C748" s="231"/>
      <c r="D748" s="851"/>
      <c r="E748" s="851"/>
      <c r="F748" s="224"/>
    </row>
    <row r="749" spans="2:6" ht="12.75">
      <c r="B749" s="761"/>
      <c r="C749" s="231"/>
      <c r="D749" s="851"/>
      <c r="E749" s="851"/>
      <c r="F749" s="224"/>
    </row>
    <row r="750" spans="2:6" ht="12.75">
      <c r="B750" s="761"/>
      <c r="C750" s="231"/>
      <c r="D750" s="851"/>
      <c r="E750" s="851"/>
      <c r="F750" s="224"/>
    </row>
    <row r="751" spans="2:6" ht="12.75">
      <c r="B751" s="761"/>
      <c r="C751" s="231"/>
      <c r="D751" s="851"/>
      <c r="E751" s="851"/>
      <c r="F751" s="224"/>
    </row>
    <row r="752" spans="2:6" ht="12.75">
      <c r="B752" s="761"/>
      <c r="C752" s="231"/>
      <c r="D752" s="851"/>
      <c r="E752" s="851"/>
      <c r="F752" s="224"/>
    </row>
    <row r="753" spans="2:6" ht="12.75">
      <c r="B753" s="761"/>
      <c r="C753" s="231"/>
      <c r="D753" s="851"/>
      <c r="E753" s="851"/>
      <c r="F753" s="224"/>
    </row>
    <row r="754" spans="2:6" ht="12.75">
      <c r="B754" s="761"/>
      <c r="C754" s="231"/>
      <c r="D754" s="851"/>
      <c r="E754" s="851"/>
      <c r="F754" s="224"/>
    </row>
    <row r="755" spans="2:6" ht="12.75">
      <c r="B755" s="761"/>
      <c r="C755" s="231"/>
      <c r="D755" s="851"/>
      <c r="E755" s="851"/>
      <c r="F755" s="224"/>
    </row>
    <row r="756" spans="2:6" ht="12.75">
      <c r="B756" s="761"/>
      <c r="C756" s="231"/>
      <c r="D756" s="851"/>
      <c r="E756" s="851"/>
      <c r="F756" s="224"/>
    </row>
    <row r="757" spans="2:6" ht="12.75">
      <c r="B757" s="761"/>
      <c r="C757" s="231"/>
      <c r="D757" s="851"/>
      <c r="E757" s="851"/>
      <c r="F757" s="224"/>
    </row>
    <row r="758" spans="2:6" ht="12.75">
      <c r="B758" s="761"/>
      <c r="C758" s="231"/>
      <c r="D758" s="851"/>
      <c r="E758" s="851"/>
      <c r="F758" s="224"/>
    </row>
    <row r="759" spans="2:6" ht="12.75">
      <c r="B759" s="761"/>
      <c r="C759" s="231"/>
      <c r="D759" s="851"/>
      <c r="E759" s="851"/>
      <c r="F759" s="224"/>
    </row>
    <row r="760" spans="2:6" ht="12.75">
      <c r="B760" s="761"/>
      <c r="C760" s="231"/>
      <c r="D760" s="851"/>
      <c r="E760" s="851"/>
      <c r="F760" s="224"/>
    </row>
    <row r="761" spans="2:6" ht="12.75">
      <c r="B761" s="761"/>
      <c r="C761" s="231"/>
      <c r="D761" s="851"/>
      <c r="E761" s="851"/>
      <c r="F761" s="224"/>
    </row>
    <row r="762" spans="2:6" ht="12.75">
      <c r="B762" s="761"/>
      <c r="C762" s="231"/>
      <c r="D762" s="851"/>
      <c r="E762" s="851"/>
      <c r="F762" s="224"/>
    </row>
    <row r="763" spans="2:6" ht="12.75">
      <c r="B763" s="761"/>
      <c r="C763" s="231"/>
      <c r="D763" s="851"/>
      <c r="E763" s="851"/>
      <c r="F763" s="224"/>
    </row>
    <row r="764" spans="2:6" ht="12.75">
      <c r="B764" s="761"/>
      <c r="C764" s="231"/>
      <c r="D764" s="851"/>
      <c r="E764" s="851"/>
      <c r="F764" s="224"/>
    </row>
    <row r="765" spans="2:6" ht="12.75">
      <c r="B765" s="761"/>
      <c r="C765" s="231"/>
      <c r="D765" s="851"/>
      <c r="E765" s="851"/>
      <c r="F765" s="224"/>
    </row>
    <row r="766" spans="2:6" ht="12.75">
      <c r="B766" s="761"/>
      <c r="C766" s="231"/>
      <c r="D766" s="851"/>
      <c r="E766" s="851"/>
      <c r="F766" s="224"/>
    </row>
    <row r="767" spans="2:6" ht="12.75">
      <c r="B767" s="761"/>
      <c r="C767" s="231"/>
      <c r="D767" s="851"/>
      <c r="E767" s="851"/>
      <c r="F767" s="224"/>
    </row>
    <row r="768" spans="2:6" ht="12.75">
      <c r="B768" s="761"/>
      <c r="C768" s="231"/>
      <c r="D768" s="851"/>
      <c r="E768" s="851"/>
      <c r="F768" s="224"/>
    </row>
    <row r="769" spans="2:6" ht="12.75">
      <c r="B769" s="761"/>
      <c r="C769" s="231"/>
      <c r="D769" s="851"/>
      <c r="E769" s="851"/>
      <c r="F769" s="224"/>
    </row>
    <row r="770" spans="2:6" ht="12.75">
      <c r="B770" s="761"/>
      <c r="C770" s="231"/>
      <c r="D770" s="851"/>
      <c r="E770" s="851"/>
      <c r="F770" s="224"/>
    </row>
    <row r="771" spans="2:6" ht="12.75">
      <c r="B771" s="761"/>
      <c r="C771" s="231"/>
      <c r="D771" s="851"/>
      <c r="E771" s="851"/>
      <c r="F771" s="224"/>
    </row>
    <row r="772" spans="2:6" ht="12.75">
      <c r="B772" s="761"/>
      <c r="C772" s="231"/>
      <c r="D772" s="851"/>
      <c r="E772" s="851"/>
      <c r="F772" s="224"/>
    </row>
    <row r="773" spans="2:6" ht="12.75">
      <c r="B773" s="761"/>
      <c r="C773" s="231"/>
      <c r="D773" s="851"/>
      <c r="E773" s="851"/>
      <c r="F773" s="224"/>
    </row>
    <row r="774" spans="2:6" ht="12.75">
      <c r="B774" s="761"/>
      <c r="C774" s="231"/>
      <c r="D774" s="851"/>
      <c r="E774" s="851"/>
      <c r="F774" s="224"/>
    </row>
    <row r="775" spans="2:6" ht="12.75">
      <c r="B775" s="761"/>
      <c r="C775" s="231"/>
      <c r="D775" s="851"/>
      <c r="E775" s="851"/>
      <c r="F775" s="224"/>
    </row>
    <row r="776" spans="2:6" ht="12.75">
      <c r="B776" s="761"/>
      <c r="C776" s="231"/>
      <c r="D776" s="851"/>
      <c r="E776" s="851"/>
      <c r="F776" s="224"/>
    </row>
    <row r="777" spans="2:6" ht="12.75">
      <c r="B777" s="761"/>
      <c r="C777" s="231"/>
      <c r="D777" s="851"/>
      <c r="E777" s="851"/>
      <c r="F777" s="224"/>
    </row>
    <row r="778" spans="2:6" ht="12.75">
      <c r="B778" s="761"/>
      <c r="C778" s="231"/>
      <c r="D778" s="851"/>
      <c r="E778" s="851"/>
      <c r="F778" s="224"/>
    </row>
    <row r="779" spans="2:6" ht="12.75">
      <c r="B779" s="761"/>
      <c r="C779" s="231"/>
      <c r="D779" s="851"/>
      <c r="E779" s="851"/>
      <c r="F779" s="224"/>
    </row>
    <row r="780" spans="2:6" ht="12.75">
      <c r="B780" s="761"/>
      <c r="C780" s="231"/>
      <c r="D780" s="851"/>
      <c r="E780" s="851"/>
      <c r="F780" s="224"/>
    </row>
    <row r="781" spans="2:6" ht="12.75">
      <c r="B781" s="761"/>
      <c r="C781" s="231"/>
      <c r="D781" s="851"/>
      <c r="E781" s="851"/>
      <c r="F781" s="224"/>
    </row>
    <row r="782" spans="2:6" ht="12.75">
      <c r="B782" s="761"/>
      <c r="C782" s="231"/>
      <c r="D782" s="851"/>
      <c r="E782" s="851"/>
      <c r="F782" s="224"/>
    </row>
    <row r="783" spans="2:6" ht="12.75">
      <c r="B783" s="761"/>
      <c r="C783" s="231"/>
      <c r="D783" s="851"/>
      <c r="E783" s="851"/>
      <c r="F783" s="224"/>
    </row>
    <row r="784" spans="2:6" ht="12.75">
      <c r="B784" s="761"/>
      <c r="C784" s="231"/>
      <c r="D784" s="851"/>
      <c r="E784" s="851"/>
      <c r="F784" s="224"/>
    </row>
    <row r="785" spans="2:6" ht="12.75">
      <c r="B785" s="761"/>
      <c r="C785" s="231"/>
      <c r="D785" s="851"/>
      <c r="E785" s="851"/>
      <c r="F785" s="224"/>
    </row>
    <row r="786" spans="2:6" ht="12.75">
      <c r="B786" s="761"/>
      <c r="C786" s="231"/>
      <c r="D786" s="851"/>
      <c r="E786" s="851"/>
      <c r="F786" s="224"/>
    </row>
    <row r="787" spans="2:6" ht="12.75">
      <c r="B787" s="761"/>
      <c r="C787" s="231"/>
      <c r="D787" s="851"/>
      <c r="E787" s="851"/>
      <c r="F787" s="224"/>
    </row>
    <row r="788" spans="2:6" ht="12.75">
      <c r="B788" s="761"/>
      <c r="C788" s="231"/>
      <c r="D788" s="851"/>
      <c r="E788" s="851"/>
      <c r="F788" s="224"/>
    </row>
    <row r="789" spans="2:6" ht="12.75">
      <c r="B789" s="761"/>
      <c r="C789" s="231"/>
      <c r="D789" s="851"/>
      <c r="E789" s="851"/>
      <c r="F789" s="224"/>
    </row>
    <row r="790" spans="2:6" ht="12.75">
      <c r="B790" s="761"/>
      <c r="C790" s="231"/>
      <c r="D790" s="851"/>
      <c r="E790" s="851"/>
      <c r="F790" s="224"/>
    </row>
    <row r="791" spans="2:6" ht="12.75">
      <c r="B791" s="761"/>
      <c r="C791" s="231"/>
      <c r="D791" s="851"/>
      <c r="E791" s="851"/>
      <c r="F791" s="224"/>
    </row>
    <row r="792" spans="2:6" ht="12.75">
      <c r="B792" s="761"/>
      <c r="C792" s="231"/>
      <c r="D792" s="851"/>
      <c r="E792" s="851"/>
      <c r="F792" s="224"/>
    </row>
    <row r="793" spans="2:6" ht="12.75">
      <c r="B793" s="761"/>
      <c r="C793" s="231"/>
      <c r="D793" s="851"/>
      <c r="E793" s="851"/>
      <c r="F793" s="224"/>
    </row>
    <row r="794" spans="2:6" ht="12.75">
      <c r="B794" s="761"/>
      <c r="C794" s="231"/>
      <c r="D794" s="851"/>
      <c r="E794" s="851"/>
      <c r="F794" s="224"/>
    </row>
    <row r="795" spans="2:6" ht="12.75">
      <c r="B795" s="761"/>
      <c r="C795" s="231"/>
      <c r="D795" s="851"/>
      <c r="E795" s="851"/>
      <c r="F795" s="224"/>
    </row>
    <row r="796" spans="2:6" ht="12.75">
      <c r="B796" s="761"/>
      <c r="C796" s="231"/>
      <c r="D796" s="851"/>
      <c r="E796" s="851"/>
      <c r="F796" s="224"/>
    </row>
    <row r="797" spans="2:6" ht="12.75">
      <c r="B797" s="761"/>
      <c r="C797" s="231"/>
      <c r="D797" s="851"/>
      <c r="E797" s="851"/>
      <c r="F797" s="224"/>
    </row>
    <row r="798" spans="2:6" ht="12.75">
      <c r="B798" s="761"/>
      <c r="C798" s="231"/>
      <c r="D798" s="851"/>
      <c r="E798" s="851"/>
      <c r="F798" s="224"/>
    </row>
    <row r="799" spans="2:6" ht="12.75">
      <c r="B799" s="761"/>
      <c r="C799" s="231"/>
      <c r="D799" s="851"/>
      <c r="E799" s="851"/>
      <c r="F799" s="224"/>
    </row>
    <row r="800" spans="2:6" ht="12.75">
      <c r="B800" s="761"/>
      <c r="C800" s="231"/>
      <c r="D800" s="851"/>
      <c r="E800" s="851"/>
      <c r="F800" s="224"/>
    </row>
    <row r="801" spans="2:6" ht="12.75">
      <c r="B801" s="761"/>
      <c r="C801" s="231"/>
      <c r="D801" s="851"/>
      <c r="E801" s="851"/>
      <c r="F801" s="224"/>
    </row>
    <row r="802" spans="2:6" ht="12.75">
      <c r="B802" s="761"/>
      <c r="C802" s="231"/>
      <c r="D802" s="851"/>
      <c r="E802" s="851"/>
      <c r="F802" s="224"/>
    </row>
    <row r="803" spans="2:6" ht="12.75">
      <c r="B803" s="761"/>
      <c r="C803" s="231"/>
      <c r="D803" s="851"/>
      <c r="E803" s="851"/>
      <c r="F803" s="224"/>
    </row>
    <row r="804" spans="2:6" ht="12.75">
      <c r="B804" s="761"/>
      <c r="C804" s="231"/>
      <c r="D804" s="851"/>
      <c r="E804" s="851"/>
      <c r="F804" s="224"/>
    </row>
    <row r="805" spans="2:6" ht="12.75">
      <c r="B805" s="761"/>
      <c r="C805" s="231"/>
      <c r="D805" s="851"/>
      <c r="E805" s="851"/>
      <c r="F805" s="224"/>
    </row>
    <row r="806" spans="2:6" ht="12.75">
      <c r="B806" s="761"/>
      <c r="C806" s="231"/>
      <c r="D806" s="851"/>
      <c r="E806" s="851"/>
      <c r="F806" s="224"/>
    </row>
    <row r="807" spans="2:6" ht="12.75">
      <c r="B807" s="761"/>
      <c r="C807" s="231"/>
      <c r="D807" s="851"/>
      <c r="E807" s="851"/>
      <c r="F807" s="224"/>
    </row>
    <row r="808" spans="2:6" ht="12.75">
      <c r="B808" s="761"/>
      <c r="C808" s="231"/>
      <c r="D808" s="851"/>
      <c r="E808" s="851"/>
      <c r="F808" s="224"/>
    </row>
    <row r="809" spans="2:6" ht="12.75">
      <c r="B809" s="761"/>
      <c r="C809" s="231"/>
      <c r="D809" s="851"/>
      <c r="E809" s="851"/>
      <c r="F809" s="224"/>
    </row>
    <row r="810" spans="2:6" ht="12.75">
      <c r="B810" s="761"/>
      <c r="C810" s="231"/>
      <c r="D810" s="851"/>
      <c r="E810" s="851"/>
      <c r="F810" s="224"/>
    </row>
    <row r="811" spans="2:6" ht="12.75">
      <c r="B811" s="761"/>
      <c r="C811" s="231"/>
      <c r="D811" s="851"/>
      <c r="E811" s="851"/>
      <c r="F811" s="224"/>
    </row>
    <row r="812" spans="2:6" ht="12.75">
      <c r="B812" s="761"/>
      <c r="C812" s="231"/>
      <c r="D812" s="851"/>
      <c r="E812" s="851"/>
      <c r="F812" s="224"/>
    </row>
    <row r="813" spans="2:6" ht="12.75">
      <c r="B813" s="761"/>
      <c r="C813" s="231"/>
      <c r="D813" s="851"/>
      <c r="E813" s="851"/>
      <c r="F813" s="224"/>
    </row>
    <row r="814" spans="2:6" ht="12.75">
      <c r="B814" s="761"/>
      <c r="C814" s="231"/>
      <c r="D814" s="851"/>
      <c r="E814" s="851"/>
      <c r="F814" s="224"/>
    </row>
    <row r="815" spans="2:6" ht="12.75">
      <c r="B815" s="761"/>
      <c r="C815" s="231"/>
      <c r="D815" s="851"/>
      <c r="E815" s="851"/>
      <c r="F815" s="224"/>
    </row>
    <row r="816" spans="2:6" ht="12.75">
      <c r="B816" s="761"/>
      <c r="C816" s="231"/>
      <c r="D816" s="851"/>
      <c r="E816" s="851"/>
      <c r="F816" s="224"/>
    </row>
    <row r="817" spans="2:6" ht="12.75">
      <c r="B817" s="761"/>
      <c r="C817" s="231"/>
      <c r="D817" s="851"/>
      <c r="E817" s="851"/>
      <c r="F817" s="224"/>
    </row>
    <row r="818" spans="2:6" ht="12.75">
      <c r="B818" s="761"/>
      <c r="C818" s="231"/>
      <c r="D818" s="851"/>
      <c r="E818" s="851"/>
      <c r="F818" s="224"/>
    </row>
    <row r="819" spans="2:6" ht="12.75">
      <c r="B819" s="761"/>
      <c r="C819" s="231"/>
      <c r="D819" s="851"/>
      <c r="E819" s="851"/>
      <c r="F819" s="224"/>
    </row>
    <row r="820" spans="2:6" ht="12.75">
      <c r="B820" s="761"/>
      <c r="C820" s="231"/>
      <c r="D820" s="851"/>
      <c r="E820" s="851"/>
      <c r="F820" s="224"/>
    </row>
    <row r="821" spans="2:6" ht="12.75">
      <c r="B821" s="761"/>
      <c r="C821" s="231"/>
      <c r="D821" s="851"/>
      <c r="E821" s="851"/>
      <c r="F821" s="224"/>
    </row>
    <row r="822" spans="2:6" ht="12.75">
      <c r="B822" s="761"/>
      <c r="C822" s="231"/>
      <c r="D822" s="851"/>
      <c r="E822" s="851"/>
      <c r="F822" s="224"/>
    </row>
    <row r="823" spans="2:6" ht="12.75">
      <c r="B823" s="761"/>
      <c r="C823" s="231"/>
      <c r="D823" s="851"/>
      <c r="E823" s="851"/>
      <c r="F823" s="224"/>
    </row>
    <row r="824" spans="2:6" ht="12.75">
      <c r="B824" s="761"/>
      <c r="C824" s="231"/>
      <c r="D824" s="851"/>
      <c r="E824" s="851"/>
      <c r="F824" s="224"/>
    </row>
    <row r="825" spans="2:6" ht="12.75">
      <c r="B825" s="761"/>
      <c r="C825" s="231"/>
      <c r="D825" s="851"/>
      <c r="E825" s="851"/>
      <c r="F825" s="224"/>
    </row>
    <row r="826" spans="2:6" ht="12.75">
      <c r="B826" s="761"/>
      <c r="C826" s="231"/>
      <c r="D826" s="851"/>
      <c r="E826" s="851"/>
      <c r="F826" s="224"/>
    </row>
    <row r="827" spans="2:6" ht="12.75">
      <c r="B827" s="761"/>
      <c r="C827" s="231"/>
      <c r="D827" s="851"/>
      <c r="E827" s="851"/>
      <c r="F827" s="224"/>
    </row>
    <row r="828" spans="2:6" ht="12.75">
      <c r="B828" s="761"/>
      <c r="C828" s="231"/>
      <c r="D828" s="851"/>
      <c r="E828" s="851"/>
      <c r="F828" s="224"/>
    </row>
    <row r="829" spans="2:6" ht="12.75">
      <c r="B829" s="761"/>
      <c r="C829" s="231"/>
      <c r="D829" s="851"/>
      <c r="E829" s="851"/>
      <c r="F829" s="224"/>
    </row>
    <row r="830" spans="2:6" ht="12.75">
      <c r="B830" s="761"/>
      <c r="C830" s="231"/>
      <c r="D830" s="851"/>
      <c r="E830" s="851"/>
      <c r="F830" s="224"/>
    </row>
    <row r="831" spans="2:6" ht="12.75">
      <c r="B831" s="761"/>
      <c r="C831" s="231"/>
      <c r="D831" s="851"/>
      <c r="E831" s="851"/>
      <c r="F831" s="224"/>
    </row>
    <row r="832" spans="2:6" ht="12.75">
      <c r="B832" s="761"/>
      <c r="C832" s="231"/>
      <c r="D832" s="851"/>
      <c r="E832" s="851"/>
      <c r="F832" s="224"/>
    </row>
    <row r="833" spans="2:6" ht="12.75">
      <c r="B833" s="761"/>
      <c r="C833" s="231"/>
      <c r="D833" s="851"/>
      <c r="E833" s="851"/>
      <c r="F833" s="224"/>
    </row>
    <row r="834" spans="2:6" ht="12.75">
      <c r="B834" s="761"/>
      <c r="C834" s="231"/>
      <c r="D834" s="851"/>
      <c r="E834" s="851"/>
      <c r="F834" s="224"/>
    </row>
    <row r="835" spans="2:6" ht="12.75">
      <c r="B835" s="761"/>
      <c r="C835" s="231"/>
      <c r="D835" s="851"/>
      <c r="E835" s="851"/>
      <c r="F835" s="224"/>
    </row>
    <row r="836" spans="2:6" ht="12.75">
      <c r="B836" s="761"/>
      <c r="C836" s="231"/>
      <c r="D836" s="851"/>
      <c r="E836" s="851"/>
      <c r="F836" s="224"/>
    </row>
    <row r="837" spans="2:6" ht="12.75">
      <c r="B837" s="761"/>
      <c r="C837" s="231"/>
      <c r="D837" s="851"/>
      <c r="E837" s="851"/>
      <c r="F837" s="224"/>
    </row>
    <row r="838" spans="2:6" ht="12.75">
      <c r="B838" s="761"/>
      <c r="C838" s="231"/>
      <c r="D838" s="851"/>
      <c r="E838" s="851"/>
      <c r="F838" s="224"/>
    </row>
    <row r="839" spans="2:6" ht="12.75">
      <c r="B839" s="761"/>
      <c r="C839" s="231"/>
      <c r="D839" s="851"/>
      <c r="E839" s="851"/>
      <c r="F839" s="224"/>
    </row>
    <row r="840" spans="2:6" ht="12.75">
      <c r="B840" s="761"/>
      <c r="C840" s="231"/>
      <c r="D840" s="851"/>
      <c r="E840" s="851"/>
      <c r="F840" s="224"/>
    </row>
    <row r="841" spans="2:6" ht="12.75">
      <c r="B841" s="761"/>
      <c r="C841" s="231"/>
      <c r="D841" s="851"/>
      <c r="E841" s="851"/>
      <c r="F841" s="224"/>
    </row>
    <row r="842" spans="2:6" ht="12.75">
      <c r="B842" s="761"/>
      <c r="C842" s="231"/>
      <c r="D842" s="851"/>
      <c r="E842" s="851"/>
      <c r="F842" s="224"/>
    </row>
    <row r="843" spans="2:6" ht="12.75">
      <c r="B843" s="761"/>
      <c r="C843" s="231"/>
      <c r="D843" s="851"/>
      <c r="E843" s="851"/>
      <c r="F843" s="224"/>
    </row>
    <row r="844" spans="2:6" ht="12.75">
      <c r="B844" s="761"/>
      <c r="C844" s="231"/>
      <c r="D844" s="851"/>
      <c r="E844" s="851"/>
      <c r="F844" s="224"/>
    </row>
    <row r="845" spans="2:6" ht="12.75">
      <c r="B845" s="761"/>
      <c r="C845" s="231"/>
      <c r="D845" s="851"/>
      <c r="E845" s="851"/>
      <c r="F845" s="224"/>
    </row>
    <row r="846" spans="2:6" ht="12.75">
      <c r="B846" s="761"/>
      <c r="C846" s="231"/>
      <c r="D846" s="851"/>
      <c r="E846" s="851"/>
      <c r="F846" s="224"/>
    </row>
    <row r="847" spans="2:6" ht="12.75">
      <c r="B847" s="761"/>
      <c r="C847" s="231"/>
      <c r="D847" s="851"/>
      <c r="E847" s="851"/>
      <c r="F847" s="224"/>
    </row>
    <row r="848" spans="2:6" ht="12.75">
      <c r="B848" s="761"/>
      <c r="C848" s="231"/>
      <c r="D848" s="851"/>
      <c r="E848" s="851"/>
      <c r="F848" s="224"/>
    </row>
    <row r="849" spans="2:6" ht="12.75">
      <c r="B849" s="761"/>
      <c r="C849" s="231"/>
      <c r="D849" s="851"/>
      <c r="E849" s="851"/>
      <c r="F849" s="224"/>
    </row>
    <row r="850" spans="2:6" ht="12.75">
      <c r="B850" s="761"/>
      <c r="C850" s="231"/>
      <c r="D850" s="851"/>
      <c r="E850" s="851"/>
      <c r="F850" s="224"/>
    </row>
    <row r="851" spans="2:6" ht="12.75">
      <c r="B851" s="761"/>
      <c r="C851" s="231"/>
      <c r="D851" s="851"/>
      <c r="E851" s="851"/>
      <c r="F851" s="224"/>
    </row>
    <row r="852" spans="2:6" ht="12.75">
      <c r="B852" s="761"/>
      <c r="C852" s="231"/>
      <c r="D852" s="851"/>
      <c r="E852" s="851"/>
      <c r="F852" s="224"/>
    </row>
    <row r="853" spans="2:6" ht="12.75">
      <c r="B853" s="761"/>
      <c r="C853" s="231"/>
      <c r="D853" s="851"/>
      <c r="E853" s="851"/>
      <c r="F853" s="224"/>
    </row>
    <row r="854" spans="2:6" ht="12.75">
      <c r="B854" s="761"/>
      <c r="C854" s="231"/>
      <c r="D854" s="851"/>
      <c r="E854" s="851"/>
      <c r="F854" s="224"/>
    </row>
    <row r="855" spans="2:6" ht="12.75">
      <c r="B855" s="761"/>
      <c r="C855" s="231"/>
      <c r="D855" s="851"/>
      <c r="E855" s="851"/>
      <c r="F855" s="224"/>
    </row>
    <row r="856" spans="2:6" ht="12.75">
      <c r="B856" s="761"/>
      <c r="C856" s="231"/>
      <c r="D856" s="851"/>
      <c r="E856" s="851"/>
      <c r="F856" s="224"/>
    </row>
    <row r="857" spans="2:6" ht="12.75">
      <c r="B857" s="761"/>
      <c r="C857" s="231"/>
      <c r="D857" s="851"/>
      <c r="E857" s="851"/>
      <c r="F857" s="224"/>
    </row>
    <row r="858" spans="2:6" ht="12.75">
      <c r="B858" s="761"/>
      <c r="C858" s="231"/>
      <c r="D858" s="851"/>
      <c r="E858" s="851"/>
      <c r="F858" s="224"/>
    </row>
    <row r="859" spans="2:6" ht="12.75">
      <c r="B859" s="761"/>
      <c r="C859" s="231"/>
      <c r="D859" s="851"/>
      <c r="E859" s="851"/>
      <c r="F859" s="224"/>
    </row>
    <row r="860" spans="2:6" ht="12.75">
      <c r="B860" s="761"/>
      <c r="C860" s="231"/>
      <c r="D860" s="851"/>
      <c r="E860" s="851"/>
      <c r="F860" s="224"/>
    </row>
    <row r="861" spans="2:6" ht="12.75">
      <c r="B861" s="761"/>
      <c r="C861" s="231"/>
      <c r="D861" s="851"/>
      <c r="E861" s="851"/>
      <c r="F861" s="224"/>
    </row>
    <row r="862" spans="2:6" ht="12.75">
      <c r="B862" s="761"/>
      <c r="C862" s="231"/>
      <c r="D862" s="851"/>
      <c r="E862" s="851"/>
      <c r="F862" s="224"/>
    </row>
    <row r="863" spans="2:6" ht="12.75">
      <c r="B863" s="761"/>
      <c r="C863" s="231"/>
      <c r="D863" s="851"/>
      <c r="E863" s="851"/>
      <c r="F863" s="224"/>
    </row>
    <row r="864" spans="2:6" ht="12.75">
      <c r="B864" s="761"/>
      <c r="C864" s="231"/>
      <c r="D864" s="851"/>
      <c r="E864" s="851"/>
      <c r="F864" s="224"/>
    </row>
    <row r="865" spans="2:6" ht="12.75">
      <c r="B865" s="761"/>
      <c r="C865" s="231"/>
      <c r="D865" s="851"/>
      <c r="E865" s="851"/>
      <c r="F865" s="224"/>
    </row>
    <row r="866" spans="2:6" ht="12.75">
      <c r="B866" s="761"/>
      <c r="C866" s="231"/>
      <c r="D866" s="851"/>
      <c r="E866" s="851"/>
      <c r="F866" s="224"/>
    </row>
    <row r="867" spans="2:6" ht="12.75">
      <c r="B867" s="761"/>
      <c r="C867" s="231"/>
      <c r="D867" s="851"/>
      <c r="E867" s="851"/>
      <c r="F867" s="224"/>
    </row>
    <row r="868" spans="2:6" ht="12.75">
      <c r="B868" s="761"/>
      <c r="C868" s="231"/>
      <c r="D868" s="851"/>
      <c r="E868" s="851"/>
      <c r="F868" s="224"/>
    </row>
    <row r="869" spans="2:6" ht="12.75">
      <c r="B869" s="761"/>
      <c r="C869" s="231"/>
      <c r="D869" s="851"/>
      <c r="E869" s="851"/>
      <c r="F869" s="224"/>
    </row>
    <row r="870" spans="2:6" ht="12.75">
      <c r="B870" s="761"/>
      <c r="C870" s="231"/>
      <c r="D870" s="851"/>
      <c r="E870" s="851"/>
      <c r="F870" s="224"/>
    </row>
    <row r="871" spans="2:6" ht="12.75">
      <c r="B871" s="761"/>
      <c r="C871" s="231"/>
      <c r="D871" s="851"/>
      <c r="E871" s="851"/>
      <c r="F871" s="224"/>
    </row>
    <row r="872" spans="2:6" ht="12.75">
      <c r="B872" s="761"/>
      <c r="C872" s="231"/>
      <c r="D872" s="851"/>
      <c r="E872" s="851"/>
      <c r="F872" s="224"/>
    </row>
    <row r="873" spans="2:6" ht="12.75">
      <c r="B873" s="761"/>
      <c r="C873" s="231"/>
      <c r="D873" s="851"/>
      <c r="E873" s="851"/>
      <c r="F873" s="224"/>
    </row>
    <row r="874" spans="2:6" ht="12.75">
      <c r="B874" s="761"/>
      <c r="C874" s="231"/>
      <c r="D874" s="851"/>
      <c r="E874" s="851"/>
      <c r="F874" s="224"/>
    </row>
    <row r="875" spans="2:6" ht="12.75">
      <c r="B875" s="761"/>
      <c r="C875" s="231"/>
      <c r="D875" s="851"/>
      <c r="E875" s="851"/>
      <c r="F875" s="224"/>
    </row>
    <row r="876" spans="2:6" ht="12.75">
      <c r="B876" s="761"/>
      <c r="C876" s="231"/>
      <c r="D876" s="851"/>
      <c r="E876" s="851"/>
      <c r="F876" s="224"/>
    </row>
    <row r="877" spans="2:6" ht="12.75">
      <c r="B877" s="761"/>
      <c r="C877" s="231"/>
      <c r="D877" s="851"/>
      <c r="E877" s="851"/>
      <c r="F877" s="224"/>
    </row>
    <row r="878" spans="2:6" ht="12.75">
      <c r="B878" s="761"/>
      <c r="C878" s="231"/>
      <c r="D878" s="851"/>
      <c r="E878" s="851"/>
      <c r="F878" s="224"/>
    </row>
    <row r="879" spans="2:6" ht="12.75">
      <c r="B879" s="761"/>
      <c r="C879" s="231"/>
      <c r="D879" s="851"/>
      <c r="E879" s="851"/>
      <c r="F879" s="224"/>
    </row>
    <row r="880" spans="2:6" ht="12.75">
      <c r="B880" s="761"/>
      <c r="C880" s="231"/>
      <c r="D880" s="851"/>
      <c r="E880" s="851"/>
      <c r="F880" s="224"/>
    </row>
    <row r="881" spans="2:6" ht="12.75">
      <c r="B881" s="761"/>
      <c r="C881" s="231"/>
      <c r="D881" s="851"/>
      <c r="E881" s="851"/>
      <c r="F881" s="224"/>
    </row>
    <row r="882" spans="2:6" ht="12.75">
      <c r="B882" s="761"/>
      <c r="C882" s="231"/>
      <c r="D882" s="851"/>
      <c r="E882" s="851"/>
      <c r="F882" s="224"/>
    </row>
    <row r="883" spans="2:6" ht="12.75">
      <c r="B883" s="761"/>
      <c r="C883" s="231"/>
      <c r="D883" s="851"/>
      <c r="E883" s="851"/>
      <c r="F883" s="224"/>
    </row>
    <row r="884" spans="2:6" ht="12.75">
      <c r="B884" s="761"/>
      <c r="C884" s="231"/>
      <c r="D884" s="851"/>
      <c r="E884" s="851"/>
      <c r="F884" s="224"/>
    </row>
    <row r="885" spans="2:6" ht="12.75">
      <c r="B885" s="761"/>
      <c r="C885" s="231"/>
      <c r="D885" s="851"/>
      <c r="E885" s="851"/>
      <c r="F885" s="224"/>
    </row>
    <row r="886" spans="2:6" ht="12.75">
      <c r="B886" s="761"/>
      <c r="C886" s="231"/>
      <c r="D886" s="851"/>
      <c r="E886" s="851"/>
      <c r="F886" s="224"/>
    </row>
    <row r="887" spans="2:6" ht="12.75">
      <c r="B887" s="761"/>
      <c r="C887" s="231"/>
      <c r="D887" s="851"/>
      <c r="E887" s="851"/>
      <c r="F887" s="224"/>
    </row>
    <row r="888" spans="2:6" ht="12.75">
      <c r="B888" s="761"/>
      <c r="C888" s="231"/>
      <c r="D888" s="851"/>
      <c r="E888" s="851"/>
      <c r="F888" s="224"/>
    </row>
    <row r="889" spans="2:6" ht="12.75">
      <c r="B889" s="761"/>
      <c r="C889" s="231"/>
      <c r="D889" s="851"/>
      <c r="E889" s="851"/>
      <c r="F889" s="224"/>
    </row>
    <row r="890" spans="2:6" ht="12.75">
      <c r="B890" s="761"/>
      <c r="C890" s="231"/>
      <c r="D890" s="851"/>
      <c r="E890" s="851"/>
      <c r="F890" s="224"/>
    </row>
    <row r="891" spans="2:6" ht="12.75">
      <c r="B891" s="761"/>
      <c r="C891" s="231"/>
      <c r="D891" s="851"/>
      <c r="E891" s="851"/>
      <c r="F891" s="224"/>
    </row>
    <row r="892" spans="2:6" ht="12.75">
      <c r="B892" s="761"/>
      <c r="C892" s="231"/>
      <c r="D892" s="851"/>
      <c r="E892" s="851"/>
      <c r="F892" s="224"/>
    </row>
    <row r="893" spans="2:6" ht="12.75">
      <c r="B893" s="761"/>
      <c r="C893" s="231"/>
      <c r="D893" s="851"/>
      <c r="E893" s="851"/>
      <c r="F893" s="224"/>
    </row>
    <row r="894" spans="2:6" ht="12.75">
      <c r="B894" s="761"/>
      <c r="C894" s="231"/>
      <c r="D894" s="851"/>
      <c r="E894" s="851"/>
      <c r="F894" s="224"/>
    </row>
    <row r="895" spans="2:6" ht="12.75">
      <c r="B895" s="761"/>
      <c r="C895" s="231"/>
      <c r="D895" s="851"/>
      <c r="E895" s="851"/>
      <c r="F895" s="224"/>
    </row>
    <row r="896" spans="2:6" ht="12.75">
      <c r="B896" s="761"/>
      <c r="C896" s="231"/>
      <c r="D896" s="851"/>
      <c r="E896" s="851"/>
      <c r="F896" s="224"/>
    </row>
    <row r="897" spans="2:6" ht="12.75">
      <c r="B897" s="761"/>
      <c r="C897" s="231"/>
      <c r="D897" s="851"/>
      <c r="E897" s="851"/>
      <c r="F897" s="224"/>
    </row>
    <row r="898" spans="2:6" ht="12.75">
      <c r="B898" s="761"/>
      <c r="C898" s="231"/>
      <c r="D898" s="851"/>
      <c r="E898" s="851"/>
      <c r="F898" s="224"/>
    </row>
    <row r="899" spans="2:6" ht="12.75">
      <c r="B899" s="761"/>
      <c r="C899" s="231"/>
      <c r="D899" s="851"/>
      <c r="E899" s="851"/>
      <c r="F899" s="224"/>
    </row>
    <row r="900" spans="2:6" ht="12.75">
      <c r="B900" s="761"/>
      <c r="C900" s="231"/>
      <c r="D900" s="851"/>
      <c r="E900" s="851"/>
      <c r="F900" s="224"/>
    </row>
    <row r="901" spans="2:6" ht="12.75">
      <c r="B901" s="761"/>
      <c r="C901" s="231"/>
      <c r="D901" s="851"/>
      <c r="E901" s="851"/>
      <c r="F901" s="224"/>
    </row>
    <row r="902" spans="2:6" ht="12.75">
      <c r="B902" s="761"/>
      <c r="C902" s="231"/>
      <c r="D902" s="851"/>
      <c r="E902" s="851"/>
      <c r="F902" s="224"/>
    </row>
    <row r="903" spans="2:6" ht="12.75">
      <c r="B903" s="761"/>
      <c r="C903" s="231"/>
      <c r="D903" s="851"/>
      <c r="E903" s="851"/>
      <c r="F903" s="224"/>
    </row>
    <row r="904" spans="2:6" ht="12.75">
      <c r="B904" s="761"/>
      <c r="C904" s="231"/>
      <c r="D904" s="851"/>
      <c r="E904" s="851"/>
      <c r="F904" s="224"/>
    </row>
    <row r="905" spans="2:6" ht="12.75">
      <c r="B905" s="761"/>
      <c r="C905" s="231"/>
      <c r="D905" s="851"/>
      <c r="E905" s="851"/>
      <c r="F905" s="224"/>
    </row>
    <row r="906" spans="2:6" ht="12.75">
      <c r="B906" s="761"/>
      <c r="C906" s="231"/>
      <c r="D906" s="851"/>
      <c r="E906" s="851"/>
      <c r="F906" s="224"/>
    </row>
    <row r="907" spans="2:6" ht="12.75">
      <c r="B907" s="761"/>
      <c r="C907" s="231"/>
      <c r="D907" s="851"/>
      <c r="E907" s="851"/>
      <c r="F907" s="224"/>
    </row>
    <row r="908" spans="2:6" ht="12.75">
      <c r="B908" s="761"/>
      <c r="C908" s="231"/>
      <c r="D908" s="851"/>
      <c r="E908" s="851"/>
      <c r="F908" s="224"/>
    </row>
    <row r="909" spans="2:6" ht="12.75">
      <c r="B909" s="761"/>
      <c r="C909" s="231"/>
      <c r="D909" s="851"/>
      <c r="E909" s="851"/>
      <c r="F909" s="224"/>
    </row>
    <row r="910" spans="2:6" ht="12.75">
      <c r="B910" s="761"/>
      <c r="C910" s="231"/>
      <c r="D910" s="851"/>
      <c r="E910" s="851"/>
      <c r="F910" s="224"/>
    </row>
    <row r="911" spans="2:6" ht="12.75">
      <c r="B911" s="761"/>
      <c r="C911" s="231"/>
      <c r="D911" s="851"/>
      <c r="E911" s="851"/>
      <c r="F911" s="224"/>
    </row>
    <row r="912" spans="2:6" ht="12.75">
      <c r="B912" s="761"/>
      <c r="C912" s="231"/>
      <c r="D912" s="851"/>
      <c r="E912" s="851"/>
      <c r="F912" s="224"/>
    </row>
    <row r="913" spans="2:6" ht="12.75">
      <c r="B913" s="761"/>
      <c r="C913" s="231"/>
      <c r="D913" s="851"/>
      <c r="E913" s="851"/>
      <c r="F913" s="224"/>
    </row>
    <row r="914" spans="2:6" ht="12.75">
      <c r="B914" s="761"/>
      <c r="C914" s="231"/>
      <c r="D914" s="851"/>
      <c r="E914" s="851"/>
      <c r="F914" s="224"/>
    </row>
    <row r="915" spans="2:6" ht="12.75">
      <c r="B915" s="761"/>
      <c r="C915" s="231"/>
      <c r="D915" s="851"/>
      <c r="E915" s="851"/>
      <c r="F915" s="224"/>
    </row>
    <row r="916" spans="2:6" ht="12.75">
      <c r="B916" s="761"/>
      <c r="C916" s="231"/>
      <c r="D916" s="851"/>
      <c r="E916" s="851"/>
      <c r="F916" s="224"/>
    </row>
    <row r="917" spans="2:6" ht="12.75">
      <c r="B917" s="761"/>
      <c r="C917" s="231"/>
      <c r="D917" s="851"/>
      <c r="E917" s="851"/>
      <c r="F917" s="224"/>
    </row>
    <row r="918" spans="2:6" ht="12.75">
      <c r="B918" s="761"/>
      <c r="C918" s="231"/>
      <c r="D918" s="851"/>
      <c r="E918" s="851"/>
      <c r="F918" s="224"/>
    </row>
    <row r="919" spans="2:6" ht="12.75">
      <c r="B919" s="761"/>
      <c r="C919" s="231"/>
      <c r="D919" s="851"/>
      <c r="E919" s="851"/>
      <c r="F919" s="224"/>
    </row>
    <row r="920" spans="2:6" ht="12.75">
      <c r="B920" s="761"/>
      <c r="C920" s="231"/>
      <c r="D920" s="851"/>
      <c r="E920" s="851"/>
      <c r="F920" s="224"/>
    </row>
    <row r="921" spans="2:6" ht="12.75">
      <c r="B921" s="761"/>
      <c r="C921" s="231"/>
      <c r="D921" s="851"/>
      <c r="E921" s="851"/>
      <c r="F921" s="224"/>
    </row>
    <row r="922" spans="2:6" ht="12.75">
      <c r="B922" s="761"/>
      <c r="C922" s="231"/>
      <c r="D922" s="851"/>
      <c r="E922" s="851"/>
      <c r="F922" s="224"/>
    </row>
    <row r="923" spans="2:6" ht="12.75">
      <c r="B923" s="761"/>
      <c r="C923" s="231"/>
      <c r="D923" s="851"/>
      <c r="E923" s="851"/>
      <c r="F923" s="224"/>
    </row>
    <row r="924" spans="2:6" ht="12.75">
      <c r="B924" s="761"/>
      <c r="C924" s="231"/>
      <c r="D924" s="851"/>
      <c r="E924" s="851"/>
      <c r="F924" s="224"/>
    </row>
    <row r="925" spans="2:6" ht="12.75">
      <c r="B925" s="761"/>
      <c r="C925" s="231"/>
      <c r="D925" s="851"/>
      <c r="E925" s="851"/>
      <c r="F925" s="224"/>
    </row>
    <row r="926" spans="2:6" ht="12.75">
      <c r="B926" s="761"/>
      <c r="C926" s="231"/>
      <c r="D926" s="851"/>
      <c r="E926" s="851"/>
      <c r="F926" s="224"/>
    </row>
    <row r="927" spans="2:6" ht="12.75">
      <c r="B927" s="761"/>
      <c r="C927" s="231"/>
      <c r="D927" s="851"/>
      <c r="E927" s="851"/>
      <c r="F927" s="224"/>
    </row>
    <row r="928" spans="2:6" ht="12.75">
      <c r="B928" s="761"/>
      <c r="C928" s="231"/>
      <c r="D928" s="851"/>
      <c r="E928" s="851"/>
      <c r="F928" s="224"/>
    </row>
    <row r="929" spans="2:6" ht="12.75">
      <c r="B929" s="761"/>
      <c r="C929" s="231"/>
      <c r="D929" s="851"/>
      <c r="E929" s="851"/>
      <c r="F929" s="224"/>
    </row>
    <row r="930" spans="2:6" ht="12.75">
      <c r="B930" s="761"/>
      <c r="C930" s="231"/>
      <c r="D930" s="851"/>
      <c r="E930" s="851"/>
      <c r="F930" s="224"/>
    </row>
    <row r="931" spans="2:6" ht="12.75">
      <c r="B931" s="761"/>
      <c r="C931" s="231"/>
      <c r="D931" s="851"/>
      <c r="E931" s="851"/>
      <c r="F931" s="224"/>
    </row>
    <row r="932" spans="2:6" ht="12.75">
      <c r="B932" s="761"/>
      <c r="C932" s="231"/>
      <c r="D932" s="851"/>
      <c r="E932" s="851"/>
      <c r="F932" s="224"/>
    </row>
    <row r="933" spans="2:6" ht="12.75">
      <c r="B933" s="761"/>
      <c r="C933" s="231"/>
      <c r="D933" s="851"/>
      <c r="E933" s="851"/>
      <c r="F933" s="224"/>
    </row>
    <row r="934" spans="2:6" ht="12.75">
      <c r="B934" s="761"/>
      <c r="C934" s="231"/>
      <c r="D934" s="851"/>
      <c r="E934" s="851"/>
      <c r="F934" s="224"/>
    </row>
    <row r="935" spans="2:6" ht="12.75">
      <c r="B935" s="761"/>
      <c r="C935" s="231"/>
      <c r="D935" s="851"/>
      <c r="E935" s="851"/>
      <c r="F935" s="224"/>
    </row>
    <row r="936" spans="2:6" ht="12.75">
      <c r="B936" s="761"/>
      <c r="C936" s="231"/>
      <c r="D936" s="851"/>
      <c r="E936" s="851"/>
      <c r="F936" s="224"/>
    </row>
    <row r="937" spans="2:6" ht="12.75">
      <c r="B937" s="761"/>
      <c r="C937" s="231"/>
      <c r="D937" s="851"/>
      <c r="E937" s="851"/>
      <c r="F937" s="224"/>
    </row>
    <row r="938" spans="2:6" ht="12.75">
      <c r="B938" s="761"/>
      <c r="C938" s="231"/>
      <c r="D938" s="851"/>
      <c r="E938" s="851"/>
      <c r="F938" s="224"/>
    </row>
    <row r="939" spans="2:6" ht="12.75">
      <c r="B939" s="761"/>
      <c r="C939" s="231"/>
      <c r="D939" s="851"/>
      <c r="E939" s="851"/>
      <c r="F939" s="224"/>
    </row>
    <row r="940" spans="2:6" ht="12.75">
      <c r="B940" s="761"/>
      <c r="C940" s="231"/>
      <c r="D940" s="851"/>
      <c r="E940" s="851"/>
      <c r="F940" s="224"/>
    </row>
    <row r="941" spans="2:6" ht="12.75">
      <c r="B941" s="761"/>
      <c r="C941" s="231"/>
      <c r="D941" s="851"/>
      <c r="E941" s="851"/>
      <c r="F941" s="224"/>
    </row>
    <row r="942" spans="2:6" ht="12.75">
      <c r="B942" s="761"/>
      <c r="C942" s="231"/>
      <c r="D942" s="851"/>
      <c r="E942" s="851"/>
      <c r="F942" s="224"/>
    </row>
    <row r="943" spans="2:6" ht="12.75">
      <c r="B943" s="761"/>
      <c r="C943" s="231"/>
      <c r="D943" s="851"/>
      <c r="E943" s="851"/>
      <c r="F943" s="224"/>
    </row>
    <row r="944" spans="2:6" ht="12.75">
      <c r="B944" s="761"/>
      <c r="C944" s="231"/>
      <c r="D944" s="851"/>
      <c r="E944" s="851"/>
      <c r="F944" s="224"/>
    </row>
    <row r="945" spans="2:6" ht="12.75">
      <c r="B945" s="761"/>
      <c r="C945" s="231"/>
      <c r="D945" s="851"/>
      <c r="E945" s="851"/>
      <c r="F945" s="224"/>
    </row>
    <row r="946" spans="2:6" ht="12.75">
      <c r="B946" s="761"/>
      <c r="C946" s="231"/>
      <c r="D946" s="851"/>
      <c r="E946" s="851"/>
      <c r="F946" s="224"/>
    </row>
    <row r="947" spans="2:6" ht="12.75">
      <c r="B947" s="761"/>
      <c r="C947" s="231"/>
      <c r="D947" s="851"/>
      <c r="E947" s="851"/>
      <c r="F947" s="224"/>
    </row>
    <row r="948" spans="2:6" ht="12.75">
      <c r="B948" s="761"/>
      <c r="C948" s="231"/>
      <c r="D948" s="851"/>
      <c r="E948" s="851"/>
      <c r="F948" s="224"/>
    </row>
    <row r="949" spans="2:6" ht="12.75">
      <c r="B949" s="761"/>
      <c r="C949" s="231"/>
      <c r="D949" s="851"/>
      <c r="E949" s="851"/>
      <c r="F949" s="224"/>
    </row>
    <row r="950" spans="2:6" ht="12.75">
      <c r="B950" s="761"/>
      <c r="C950" s="231"/>
      <c r="D950" s="851"/>
      <c r="E950" s="851"/>
      <c r="F950" s="224"/>
    </row>
    <row r="951" spans="2:6" ht="12.75">
      <c r="B951" s="761"/>
      <c r="C951" s="231"/>
      <c r="D951" s="851"/>
      <c r="E951" s="851"/>
      <c r="F951" s="224"/>
    </row>
    <row r="952" spans="2:6" ht="12.75">
      <c r="B952" s="761"/>
      <c r="C952" s="231"/>
      <c r="D952" s="851"/>
      <c r="E952" s="851"/>
      <c r="F952" s="224"/>
    </row>
    <row r="953" spans="2:6" ht="12.75">
      <c r="B953" s="761"/>
      <c r="C953" s="231"/>
      <c r="D953" s="851"/>
      <c r="E953" s="851"/>
      <c r="F953" s="224"/>
    </row>
    <row r="954" spans="2:6" ht="12.75">
      <c r="B954" s="761"/>
      <c r="C954" s="231"/>
      <c r="D954" s="851"/>
      <c r="E954" s="851"/>
      <c r="F954" s="224"/>
    </row>
    <row r="955" spans="2:6" ht="12.75">
      <c r="B955" s="761"/>
      <c r="C955" s="231"/>
      <c r="D955" s="851"/>
      <c r="E955" s="851"/>
      <c r="F955" s="224"/>
    </row>
    <row r="956" spans="2:6" ht="12.75">
      <c r="B956" s="761"/>
      <c r="C956" s="231"/>
      <c r="D956" s="851"/>
      <c r="E956" s="851"/>
      <c r="F956" s="224"/>
    </row>
    <row r="957" spans="2:6" ht="12.75">
      <c r="B957" s="761"/>
      <c r="C957" s="231"/>
      <c r="D957" s="851"/>
      <c r="E957" s="851"/>
      <c r="F957" s="224"/>
    </row>
    <row r="958" spans="2:6" ht="12.75">
      <c r="B958" s="761"/>
      <c r="C958" s="231"/>
      <c r="D958" s="851"/>
      <c r="E958" s="851"/>
      <c r="F958" s="224"/>
    </row>
    <row r="959" spans="2:6" ht="12.75">
      <c r="B959" s="761"/>
      <c r="C959" s="231"/>
      <c r="D959" s="851"/>
      <c r="E959" s="851"/>
      <c r="F959" s="224"/>
    </row>
    <row r="960" spans="2:6" ht="12.75">
      <c r="B960" s="761"/>
      <c r="C960" s="231"/>
      <c r="D960" s="851"/>
      <c r="E960" s="851"/>
      <c r="F960" s="224"/>
    </row>
    <row r="961" spans="2:6" ht="12.75">
      <c r="B961" s="761"/>
      <c r="C961" s="231"/>
      <c r="D961" s="851"/>
      <c r="E961" s="851"/>
      <c r="F961" s="224"/>
    </row>
    <row r="962" spans="2:6" ht="12.75">
      <c r="B962" s="761"/>
      <c r="C962" s="231"/>
      <c r="D962" s="851"/>
      <c r="E962" s="851"/>
      <c r="F962" s="224"/>
    </row>
    <row r="963" spans="2:6" ht="12.75">
      <c r="B963" s="761"/>
      <c r="C963" s="231"/>
      <c r="D963" s="851"/>
      <c r="E963" s="851"/>
      <c r="F963" s="224"/>
    </row>
    <row r="964" spans="2:6" ht="12.75">
      <c r="B964" s="761"/>
      <c r="C964" s="231"/>
      <c r="D964" s="851"/>
      <c r="E964" s="851"/>
      <c r="F964" s="224"/>
    </row>
    <row r="965" spans="2:6" ht="12.75">
      <c r="B965" s="761"/>
      <c r="C965" s="231"/>
      <c r="D965" s="851"/>
      <c r="E965" s="851"/>
      <c r="F965" s="224"/>
    </row>
    <row r="966" spans="2:6" ht="12.75">
      <c r="B966" s="761"/>
      <c r="C966" s="231"/>
      <c r="D966" s="851"/>
      <c r="E966" s="851"/>
      <c r="F966" s="224"/>
    </row>
    <row r="967" spans="2:6" ht="12.75">
      <c r="B967" s="761"/>
      <c r="C967" s="231"/>
      <c r="D967" s="851"/>
      <c r="E967" s="851"/>
      <c r="F967" s="224"/>
    </row>
    <row r="968" spans="2:6" ht="12.75">
      <c r="B968" s="761"/>
      <c r="C968" s="231"/>
      <c r="D968" s="851"/>
      <c r="E968" s="851"/>
      <c r="F968" s="224"/>
    </row>
    <row r="969" spans="2:6" ht="12.75">
      <c r="B969" s="761"/>
      <c r="C969" s="231"/>
      <c r="D969" s="851"/>
      <c r="E969" s="851"/>
      <c r="F969" s="224"/>
    </row>
    <row r="970" spans="2:6" ht="12.75">
      <c r="B970" s="761"/>
      <c r="C970" s="231"/>
      <c r="D970" s="851"/>
      <c r="E970" s="851"/>
      <c r="F970" s="224"/>
    </row>
    <row r="971" spans="2:6" ht="12.75">
      <c r="B971" s="761"/>
      <c r="C971" s="231"/>
      <c r="D971" s="851"/>
      <c r="E971" s="851"/>
      <c r="F971" s="224"/>
    </row>
    <row r="972" spans="2:6" ht="12.75">
      <c r="B972" s="761"/>
      <c r="C972" s="231"/>
      <c r="D972" s="851"/>
      <c r="E972" s="851"/>
      <c r="F972" s="224"/>
    </row>
    <row r="973" spans="2:6" ht="12.75">
      <c r="B973" s="761"/>
      <c r="C973" s="231"/>
      <c r="D973" s="851"/>
      <c r="E973" s="851"/>
      <c r="F973" s="224"/>
    </row>
    <row r="974" spans="2:6" ht="12.75">
      <c r="B974" s="761"/>
      <c r="C974" s="231"/>
      <c r="D974" s="851"/>
      <c r="E974" s="851"/>
      <c r="F974" s="224"/>
    </row>
    <row r="975" spans="2:6" ht="12.75">
      <c r="B975" s="761"/>
      <c r="C975" s="231"/>
      <c r="D975" s="851"/>
      <c r="E975" s="851"/>
      <c r="F975" s="224"/>
    </row>
    <row r="976" spans="2:6" ht="12.75">
      <c r="B976" s="761"/>
      <c r="C976" s="231"/>
      <c r="D976" s="851"/>
      <c r="E976" s="851"/>
      <c r="F976" s="224"/>
    </row>
    <row r="977" spans="2:6" ht="12.75">
      <c r="B977" s="761"/>
      <c r="C977" s="231"/>
      <c r="D977" s="851"/>
      <c r="E977" s="851"/>
      <c r="F977" s="224"/>
    </row>
    <row r="978" spans="2:6" ht="12.75">
      <c r="B978" s="761"/>
      <c r="C978" s="231"/>
      <c r="D978" s="851"/>
      <c r="E978" s="851"/>
      <c r="F978" s="224"/>
    </row>
    <row r="979" spans="2:6" ht="12.75">
      <c r="B979" s="761"/>
      <c r="C979" s="231"/>
      <c r="D979" s="851"/>
      <c r="E979" s="851"/>
      <c r="F979" s="224"/>
    </row>
    <row r="980" spans="2:6" ht="12.75">
      <c r="B980" s="761"/>
      <c r="C980" s="231"/>
      <c r="D980" s="851"/>
      <c r="E980" s="851"/>
      <c r="F980" s="224"/>
    </row>
    <row r="981" spans="2:6" ht="12.75">
      <c r="B981" s="761"/>
      <c r="C981" s="231"/>
      <c r="D981" s="851"/>
      <c r="E981" s="851"/>
      <c r="F981" s="224"/>
    </row>
    <row r="982" spans="2:6" ht="12.75">
      <c r="B982" s="761"/>
      <c r="C982" s="231"/>
      <c r="D982" s="851"/>
      <c r="E982" s="851"/>
      <c r="F982" s="224"/>
    </row>
    <row r="983" spans="2:6" ht="12.75">
      <c r="B983" s="761"/>
      <c r="C983" s="231"/>
      <c r="D983" s="851"/>
      <c r="E983" s="851"/>
      <c r="F983" s="224"/>
    </row>
    <row r="984" spans="2:6" ht="12.75">
      <c r="B984" s="761"/>
      <c r="C984" s="231"/>
      <c r="D984" s="851"/>
      <c r="E984" s="851"/>
      <c r="F984" s="224"/>
    </row>
    <row r="985" spans="2:6" ht="12.75">
      <c r="B985" s="761"/>
      <c r="C985" s="231"/>
      <c r="D985" s="851"/>
      <c r="E985" s="851"/>
      <c r="F985" s="224"/>
    </row>
    <row r="986" spans="2:6" ht="12.75">
      <c r="B986" s="761"/>
      <c r="C986" s="231"/>
      <c r="D986" s="851"/>
      <c r="E986" s="851"/>
      <c r="F986" s="224"/>
    </row>
    <row r="987" spans="2:6" ht="12.75">
      <c r="B987" s="761"/>
      <c r="C987" s="231"/>
      <c r="D987" s="851"/>
      <c r="E987" s="851"/>
      <c r="F987" s="224"/>
    </row>
    <row r="988" spans="2:6" ht="12.75">
      <c r="B988" s="761"/>
      <c r="C988" s="231"/>
      <c r="D988" s="851"/>
      <c r="E988" s="851"/>
      <c r="F988" s="224"/>
    </row>
    <row r="989" spans="2:6" ht="12.75">
      <c r="B989" s="761"/>
      <c r="C989" s="231"/>
      <c r="D989" s="851"/>
      <c r="E989" s="851"/>
      <c r="F989" s="224"/>
    </row>
    <row r="990" spans="2:6" ht="12.75">
      <c r="B990" s="761"/>
      <c r="C990" s="231"/>
      <c r="D990" s="851"/>
      <c r="E990" s="851"/>
      <c r="F990" s="224"/>
    </row>
    <row r="991" spans="2:6" ht="12.75">
      <c r="B991" s="761"/>
      <c r="C991" s="231"/>
      <c r="D991" s="851"/>
      <c r="E991" s="851"/>
      <c r="F991" s="224"/>
    </row>
    <row r="992" spans="2:6" ht="12.75">
      <c r="B992" s="761"/>
      <c r="C992" s="231"/>
      <c r="D992" s="851"/>
      <c r="E992" s="851"/>
      <c r="F992" s="224"/>
    </row>
    <row r="993" spans="2:6" ht="12.75">
      <c r="B993" s="761"/>
      <c r="C993" s="231"/>
      <c r="D993" s="851"/>
      <c r="E993" s="851"/>
      <c r="F993" s="224"/>
    </row>
    <row r="994" spans="2:6" ht="12.75">
      <c r="B994" s="761"/>
      <c r="C994" s="231"/>
      <c r="D994" s="851"/>
      <c r="E994" s="851"/>
      <c r="F994" s="224"/>
    </row>
    <row r="995" spans="2:6" ht="12.75">
      <c r="B995" s="761"/>
      <c r="C995" s="231"/>
      <c r="D995" s="851"/>
      <c r="E995" s="851"/>
      <c r="F995" s="224"/>
    </row>
    <row r="996" spans="2:6" ht="12.75">
      <c r="B996" s="761"/>
      <c r="C996" s="231"/>
      <c r="D996" s="851"/>
      <c r="E996" s="851"/>
      <c r="F996" s="224"/>
    </row>
    <row r="997" spans="2:6" ht="12.75">
      <c r="B997" s="761"/>
      <c r="C997" s="231"/>
      <c r="D997" s="851"/>
      <c r="E997" s="851"/>
      <c r="F997" s="224"/>
    </row>
    <row r="998" spans="2:6" ht="12.75">
      <c r="B998" s="761"/>
      <c r="C998" s="231"/>
      <c r="D998" s="851"/>
      <c r="E998" s="851"/>
      <c r="F998" s="224"/>
    </row>
    <row r="999" spans="2:6" ht="12.75">
      <c r="B999" s="761"/>
      <c r="C999" s="231"/>
      <c r="D999" s="851"/>
      <c r="E999" s="851"/>
      <c r="F999" s="224"/>
    </row>
    <row r="1000" spans="2:6" ht="12.75">
      <c r="B1000" s="761"/>
      <c r="C1000" s="231"/>
      <c r="D1000" s="851"/>
      <c r="E1000" s="851"/>
      <c r="F1000" s="224"/>
    </row>
    <row r="1001" spans="2:6" ht="12.75">
      <c r="B1001" s="761"/>
      <c r="C1001" s="231"/>
      <c r="D1001" s="851"/>
      <c r="E1001" s="851"/>
      <c r="F1001" s="224"/>
    </row>
    <row r="1002" spans="2:6" ht="12.75">
      <c r="B1002" s="761"/>
      <c r="C1002" s="231"/>
      <c r="D1002" s="851"/>
      <c r="E1002" s="851"/>
      <c r="F1002" s="224"/>
    </row>
    <row r="1003" spans="2:6" ht="12.75">
      <c r="B1003" s="761"/>
      <c r="C1003" s="231"/>
      <c r="D1003" s="851"/>
      <c r="E1003" s="851"/>
      <c r="F1003" s="224"/>
    </row>
    <row r="1004" spans="2:6" ht="12.75">
      <c r="B1004" s="761"/>
      <c r="C1004" s="231"/>
      <c r="D1004" s="851"/>
      <c r="E1004" s="851"/>
      <c r="F1004" s="224"/>
    </row>
    <row r="1005" spans="2:6" ht="12.75">
      <c r="B1005" s="761"/>
      <c r="C1005" s="231"/>
      <c r="D1005" s="851"/>
      <c r="E1005" s="851"/>
      <c r="F1005" s="224"/>
    </row>
    <row r="1006" spans="2:6" ht="12.75">
      <c r="B1006" s="761"/>
      <c r="C1006" s="231"/>
      <c r="D1006" s="851"/>
      <c r="E1006" s="851"/>
      <c r="F1006" s="224"/>
    </row>
    <row r="1007" spans="2:6" ht="12.75">
      <c r="B1007" s="761"/>
      <c r="C1007" s="231"/>
      <c r="D1007" s="851"/>
      <c r="E1007" s="851"/>
      <c r="F1007" s="224"/>
    </row>
    <row r="1008" spans="2:6" ht="12.75">
      <c r="B1008" s="761"/>
      <c r="C1008" s="231"/>
      <c r="D1008" s="851"/>
      <c r="E1008" s="851"/>
      <c r="F1008" s="224"/>
    </row>
    <row r="1009" spans="2:6" ht="12.75">
      <c r="B1009" s="761"/>
      <c r="C1009" s="231"/>
      <c r="D1009" s="851"/>
      <c r="E1009" s="851"/>
      <c r="F1009" s="224"/>
    </row>
    <row r="1010" spans="2:6" ht="12.75">
      <c r="B1010" s="761"/>
      <c r="C1010" s="231"/>
      <c r="D1010" s="851"/>
      <c r="E1010" s="851"/>
      <c r="F1010" s="224"/>
    </row>
    <row r="1011" spans="2:6" ht="12.75">
      <c r="B1011" s="761"/>
      <c r="C1011" s="231"/>
      <c r="D1011" s="851"/>
      <c r="E1011" s="851"/>
      <c r="F1011" s="224"/>
    </row>
    <row r="1012" spans="2:6" ht="12.75">
      <c r="B1012" s="761"/>
      <c r="C1012" s="231"/>
      <c r="D1012" s="851"/>
      <c r="E1012" s="851"/>
      <c r="F1012" s="224"/>
    </row>
    <row r="1013" spans="2:6" ht="12.75">
      <c r="B1013" s="761"/>
      <c r="C1013" s="231"/>
      <c r="D1013" s="851"/>
      <c r="E1013" s="851"/>
      <c r="F1013" s="224"/>
    </row>
    <row r="1014" spans="2:6" ht="12.75">
      <c r="B1014" s="761"/>
      <c r="C1014" s="231"/>
      <c r="D1014" s="851"/>
      <c r="E1014" s="851"/>
      <c r="F1014" s="224"/>
    </row>
    <row r="1015" spans="2:6" ht="12.75">
      <c r="B1015" s="761"/>
      <c r="C1015" s="231"/>
      <c r="D1015" s="851"/>
      <c r="E1015" s="851"/>
      <c r="F1015" s="224"/>
    </row>
    <row r="1016" spans="2:6" ht="12.75">
      <c r="B1016" s="761"/>
      <c r="C1016" s="231"/>
      <c r="D1016" s="851"/>
      <c r="E1016" s="851"/>
      <c r="F1016" s="224"/>
    </row>
    <row r="1017" spans="2:6" ht="12.75">
      <c r="B1017" s="761"/>
      <c r="C1017" s="231"/>
      <c r="D1017" s="851"/>
      <c r="E1017" s="851"/>
      <c r="F1017" s="224"/>
    </row>
    <row r="1018" spans="2:6" ht="12.75">
      <c r="B1018" s="761"/>
      <c r="C1018" s="231"/>
      <c r="D1018" s="851"/>
      <c r="E1018" s="851"/>
      <c r="F1018" s="224"/>
    </row>
    <row r="1019" spans="2:6" ht="12.75">
      <c r="B1019" s="761"/>
      <c r="C1019" s="231"/>
      <c r="D1019" s="851"/>
      <c r="E1019" s="851"/>
      <c r="F1019" s="224"/>
    </row>
    <row r="1020" spans="2:6" ht="12.75">
      <c r="B1020" s="761"/>
      <c r="C1020" s="231"/>
      <c r="D1020" s="851"/>
      <c r="E1020" s="851"/>
      <c r="F1020" s="224"/>
    </row>
    <row r="1021" spans="2:6" ht="12.75">
      <c r="B1021" s="761"/>
      <c r="C1021" s="231"/>
      <c r="D1021" s="851"/>
      <c r="E1021" s="851"/>
      <c r="F1021" s="224"/>
    </row>
    <row r="1022" spans="2:6" ht="12.75">
      <c r="B1022" s="761"/>
      <c r="C1022" s="231"/>
      <c r="D1022" s="851"/>
      <c r="E1022" s="851"/>
      <c r="F1022" s="224"/>
    </row>
    <row r="1023" spans="2:6" ht="12.75">
      <c r="B1023" s="761"/>
      <c r="C1023" s="231"/>
      <c r="D1023" s="851"/>
      <c r="E1023" s="851"/>
      <c r="F1023" s="224"/>
    </row>
    <row r="1024" spans="2:6" ht="12.75">
      <c r="B1024" s="761"/>
      <c r="C1024" s="231"/>
      <c r="D1024" s="851"/>
      <c r="E1024" s="851"/>
      <c r="F1024" s="224"/>
    </row>
    <row r="1025" spans="2:6" ht="12.75">
      <c r="B1025" s="761"/>
      <c r="C1025" s="231"/>
      <c r="D1025" s="851"/>
      <c r="E1025" s="851"/>
      <c r="F1025" s="224"/>
    </row>
    <row r="1026" spans="2:6" ht="12.75">
      <c r="B1026" s="761"/>
      <c r="C1026" s="231"/>
      <c r="D1026" s="851"/>
      <c r="E1026" s="851"/>
      <c r="F1026" s="224"/>
    </row>
    <row r="1027" spans="2:6" ht="12.75">
      <c r="B1027" s="761"/>
      <c r="C1027" s="231"/>
      <c r="D1027" s="851"/>
      <c r="E1027" s="851"/>
      <c r="F1027" s="224"/>
    </row>
    <row r="1028" spans="2:6" ht="12.75">
      <c r="B1028" s="761"/>
      <c r="C1028" s="231"/>
      <c r="D1028" s="851"/>
      <c r="E1028" s="851"/>
      <c r="F1028" s="224"/>
    </row>
    <row r="1029" spans="2:6" ht="12.75">
      <c r="B1029" s="761"/>
      <c r="C1029" s="231"/>
      <c r="D1029" s="851"/>
      <c r="E1029" s="851"/>
      <c r="F1029" s="224"/>
    </row>
    <row r="1030" spans="2:6" ht="12.75">
      <c r="B1030" s="761"/>
      <c r="C1030" s="231"/>
      <c r="D1030" s="851"/>
      <c r="E1030" s="851"/>
      <c r="F1030" s="224"/>
    </row>
    <row r="1031" spans="2:6" ht="12.75">
      <c r="B1031" s="761"/>
      <c r="C1031" s="231"/>
      <c r="D1031" s="851"/>
      <c r="E1031" s="851"/>
      <c r="F1031" s="224"/>
    </row>
    <row r="1032" spans="2:6" ht="12.75">
      <c r="B1032" s="761"/>
      <c r="C1032" s="231"/>
      <c r="D1032" s="851"/>
      <c r="E1032" s="851"/>
      <c r="F1032" s="224"/>
    </row>
    <row r="1033" spans="2:6" ht="12.75">
      <c r="B1033" s="761"/>
      <c r="C1033" s="231"/>
      <c r="D1033" s="851"/>
      <c r="E1033" s="851"/>
      <c r="F1033" s="224"/>
    </row>
    <row r="1034" spans="2:6" ht="12.75">
      <c r="B1034" s="761"/>
      <c r="C1034" s="231"/>
      <c r="D1034" s="851"/>
      <c r="E1034" s="851"/>
      <c r="F1034" s="224"/>
    </row>
    <row r="1035" spans="2:6" ht="12.75">
      <c r="B1035" s="761"/>
      <c r="C1035" s="231"/>
      <c r="D1035" s="851"/>
      <c r="E1035" s="851"/>
      <c r="F1035" s="224"/>
    </row>
    <row r="1036" spans="2:6" ht="12.75">
      <c r="B1036" s="761"/>
      <c r="C1036" s="231"/>
      <c r="D1036" s="851"/>
      <c r="E1036" s="851"/>
      <c r="F1036" s="224"/>
    </row>
    <row r="1037" spans="2:6" ht="12.75">
      <c r="B1037" s="761"/>
      <c r="C1037" s="231"/>
      <c r="D1037" s="851"/>
      <c r="E1037" s="851"/>
      <c r="F1037" s="224"/>
    </row>
    <row r="1038" spans="2:6" ht="12.75">
      <c r="B1038" s="761"/>
      <c r="C1038" s="231"/>
      <c r="D1038" s="851"/>
      <c r="E1038" s="851"/>
      <c r="F1038" s="224"/>
    </row>
    <row r="1039" spans="2:6" ht="12.75">
      <c r="B1039" s="761"/>
      <c r="C1039" s="231"/>
      <c r="D1039" s="851"/>
      <c r="E1039" s="851"/>
      <c r="F1039" s="224"/>
    </row>
    <row r="1040" spans="2:6" ht="12.75">
      <c r="B1040" s="761"/>
      <c r="C1040" s="231"/>
      <c r="D1040" s="851"/>
      <c r="E1040" s="851"/>
      <c r="F1040" s="224"/>
    </row>
    <row r="1041" spans="2:6" ht="12.75">
      <c r="B1041" s="761"/>
      <c r="C1041" s="231"/>
      <c r="D1041" s="851"/>
      <c r="E1041" s="851"/>
      <c r="F1041" s="224"/>
    </row>
    <row r="1042" spans="2:6" ht="12.75">
      <c r="B1042" s="761"/>
      <c r="C1042" s="231"/>
      <c r="D1042" s="851"/>
      <c r="E1042" s="851"/>
      <c r="F1042" s="224"/>
    </row>
    <row r="1043" spans="2:6" ht="12.75">
      <c r="B1043" s="761"/>
      <c r="C1043" s="231"/>
      <c r="D1043" s="851"/>
      <c r="E1043" s="851"/>
      <c r="F1043" s="224"/>
    </row>
    <row r="1044" spans="2:6" ht="12.75">
      <c r="B1044" s="761"/>
      <c r="C1044" s="231"/>
      <c r="D1044" s="851"/>
      <c r="E1044" s="851"/>
      <c r="F1044" s="224"/>
    </row>
    <row r="1045" spans="2:6" ht="12.75">
      <c r="B1045" s="761"/>
      <c r="C1045" s="231"/>
      <c r="D1045" s="851"/>
      <c r="E1045" s="851"/>
      <c r="F1045" s="224"/>
    </row>
    <row r="1046" spans="2:6" ht="12.75">
      <c r="B1046" s="761"/>
      <c r="C1046" s="231"/>
      <c r="D1046" s="851"/>
      <c r="E1046" s="851"/>
      <c r="F1046" s="224"/>
    </row>
    <row r="1047" spans="2:6" ht="12.75">
      <c r="B1047" s="761"/>
      <c r="C1047" s="231"/>
      <c r="D1047" s="851"/>
      <c r="E1047" s="851"/>
      <c r="F1047" s="224"/>
    </row>
    <row r="1048" spans="2:6" ht="12.75">
      <c r="B1048" s="761"/>
      <c r="C1048" s="231"/>
      <c r="D1048" s="851"/>
      <c r="E1048" s="851"/>
      <c r="F1048" s="224"/>
    </row>
    <row r="1049" spans="2:6" ht="12.75">
      <c r="B1049" s="761"/>
      <c r="C1049" s="231"/>
      <c r="D1049" s="851"/>
      <c r="E1049" s="851"/>
      <c r="F1049" s="224"/>
    </row>
    <row r="1050" spans="2:6" ht="12.75">
      <c r="B1050" s="761"/>
      <c r="C1050" s="231"/>
      <c r="D1050" s="851"/>
      <c r="E1050" s="851"/>
      <c r="F1050" s="224"/>
    </row>
    <row r="1051" spans="2:6" ht="12.75">
      <c r="B1051" s="761"/>
      <c r="C1051" s="231"/>
      <c r="D1051" s="851"/>
      <c r="E1051" s="851"/>
      <c r="F1051" s="224"/>
    </row>
    <row r="1052" spans="2:6" ht="12.75">
      <c r="B1052" s="761"/>
      <c r="C1052" s="231"/>
      <c r="D1052" s="851"/>
      <c r="E1052" s="851"/>
      <c r="F1052" s="224"/>
    </row>
    <row r="1053" spans="2:6" ht="12.75">
      <c r="B1053" s="761"/>
      <c r="C1053" s="231"/>
      <c r="D1053" s="851"/>
      <c r="E1053" s="851"/>
      <c r="F1053" s="224"/>
    </row>
    <row r="1054" spans="2:6" ht="12.75">
      <c r="B1054" s="761"/>
      <c r="C1054" s="231"/>
      <c r="D1054" s="851"/>
      <c r="E1054" s="851"/>
      <c r="F1054" s="224"/>
    </row>
    <row r="1055" spans="2:6" ht="12.75">
      <c r="B1055" s="761"/>
      <c r="C1055" s="231"/>
      <c r="D1055" s="851"/>
      <c r="E1055" s="851"/>
      <c r="F1055" s="224"/>
    </row>
    <row r="1056" spans="2:6" ht="12.75">
      <c r="B1056" s="761"/>
      <c r="C1056" s="231"/>
      <c r="D1056" s="851"/>
      <c r="E1056" s="851"/>
      <c r="F1056" s="224"/>
    </row>
    <row r="1057" spans="2:6" ht="12.75">
      <c r="B1057" s="761"/>
      <c r="C1057" s="231"/>
      <c r="D1057" s="851"/>
      <c r="E1057" s="851"/>
      <c r="F1057" s="224"/>
    </row>
    <row r="1058" spans="2:6" ht="12.75">
      <c r="B1058" s="761"/>
      <c r="C1058" s="231"/>
      <c r="D1058" s="851"/>
      <c r="E1058" s="851"/>
      <c r="F1058" s="224"/>
    </row>
    <row r="1059" spans="2:6" ht="12.75">
      <c r="B1059" s="761"/>
      <c r="C1059" s="231"/>
      <c r="D1059" s="851"/>
      <c r="E1059" s="851"/>
      <c r="F1059" s="224"/>
    </row>
    <row r="1060" spans="2:6" ht="12.75">
      <c r="B1060" s="761"/>
      <c r="C1060" s="231"/>
      <c r="D1060" s="851"/>
      <c r="E1060" s="851"/>
      <c r="F1060" s="224"/>
    </row>
    <row r="1061" spans="2:6" ht="12.75">
      <c r="B1061" s="761"/>
      <c r="C1061" s="231"/>
      <c r="D1061" s="851"/>
      <c r="E1061" s="851"/>
      <c r="F1061" s="224"/>
    </row>
    <row r="1062" spans="2:6" ht="12.75">
      <c r="B1062" s="761"/>
      <c r="C1062" s="231"/>
      <c r="D1062" s="851"/>
      <c r="E1062" s="851"/>
      <c r="F1062" s="224"/>
    </row>
    <row r="1063" spans="2:6" ht="12.75">
      <c r="B1063" s="761"/>
      <c r="C1063" s="231"/>
      <c r="D1063" s="851"/>
      <c r="E1063" s="851"/>
      <c r="F1063" s="224"/>
    </row>
    <row r="1064" spans="2:6" ht="12.75">
      <c r="B1064" s="761"/>
      <c r="C1064" s="231"/>
      <c r="D1064" s="851"/>
      <c r="E1064" s="851"/>
      <c r="F1064" s="224"/>
    </row>
    <row r="1065" spans="2:6" ht="12.75">
      <c r="B1065" s="761"/>
      <c r="C1065" s="231"/>
      <c r="D1065" s="851"/>
      <c r="E1065" s="851"/>
      <c r="F1065" s="224"/>
    </row>
    <row r="1066" spans="2:6" ht="12.75">
      <c r="B1066" s="761"/>
      <c r="C1066" s="231"/>
      <c r="D1066" s="851"/>
      <c r="E1066" s="851"/>
      <c r="F1066" s="224"/>
    </row>
    <row r="1067" spans="2:6" ht="12.75">
      <c r="B1067" s="761"/>
      <c r="C1067" s="231"/>
      <c r="D1067" s="851"/>
      <c r="E1067" s="851"/>
      <c r="F1067" s="224"/>
    </row>
    <row r="1068" spans="2:6" ht="12.75">
      <c r="B1068" s="761"/>
      <c r="C1068" s="231"/>
      <c r="D1068" s="851"/>
      <c r="E1068" s="851"/>
      <c r="F1068" s="224"/>
    </row>
    <row r="1069" spans="2:6" ht="12.75">
      <c r="B1069" s="761"/>
      <c r="C1069" s="231"/>
      <c r="D1069" s="851"/>
      <c r="E1069" s="851"/>
      <c r="F1069" s="224"/>
    </row>
    <row r="1070" spans="2:6" ht="12.75">
      <c r="B1070" s="761"/>
      <c r="C1070" s="231"/>
      <c r="D1070" s="851"/>
      <c r="E1070" s="851"/>
      <c r="F1070" s="224"/>
    </row>
    <row r="1071" spans="2:6" ht="12.75">
      <c r="B1071" s="761"/>
      <c r="C1071" s="231"/>
      <c r="D1071" s="851"/>
      <c r="E1071" s="851"/>
      <c r="F1071" s="224"/>
    </row>
    <row r="1072" spans="2:6" ht="12.75">
      <c r="B1072" s="761"/>
      <c r="C1072" s="231"/>
      <c r="D1072" s="851"/>
      <c r="E1072" s="851"/>
      <c r="F1072" s="224"/>
    </row>
    <row r="1073" spans="2:6" ht="12.75">
      <c r="B1073" s="761"/>
      <c r="C1073" s="231"/>
      <c r="D1073" s="851"/>
      <c r="E1073" s="851"/>
      <c r="F1073" s="224"/>
    </row>
    <row r="1074" spans="2:6" ht="12.75">
      <c r="B1074" s="761"/>
      <c r="C1074" s="231"/>
      <c r="D1074" s="851"/>
      <c r="E1074" s="851"/>
      <c r="F1074" s="224"/>
    </row>
    <row r="1075" spans="2:6" ht="12.75">
      <c r="B1075" s="761"/>
      <c r="C1075" s="231"/>
      <c r="D1075" s="851"/>
      <c r="E1075" s="851"/>
      <c r="F1075" s="224"/>
    </row>
    <row r="1076" spans="2:6" ht="12.75">
      <c r="B1076" s="761"/>
      <c r="C1076" s="231"/>
      <c r="D1076" s="851"/>
      <c r="E1076" s="851"/>
      <c r="F1076" s="224"/>
    </row>
    <row r="1077" spans="2:6" ht="12.75">
      <c r="B1077" s="761"/>
      <c r="C1077" s="231"/>
      <c r="D1077" s="851"/>
      <c r="E1077" s="851"/>
      <c r="F1077" s="224"/>
    </row>
    <row r="1078" spans="2:6" ht="12.75">
      <c r="B1078" s="761"/>
      <c r="C1078" s="231"/>
      <c r="D1078" s="851"/>
      <c r="E1078" s="851"/>
      <c r="F1078" s="224"/>
    </row>
    <row r="1079" spans="2:6" ht="12.75">
      <c r="B1079" s="761"/>
      <c r="C1079" s="231"/>
      <c r="D1079" s="851"/>
      <c r="E1079" s="851"/>
      <c r="F1079" s="224"/>
    </row>
    <row r="1080" spans="2:6" ht="12.75">
      <c r="B1080" s="761"/>
      <c r="C1080" s="231"/>
      <c r="D1080" s="851"/>
      <c r="E1080" s="851"/>
      <c r="F1080" s="224"/>
    </row>
    <row r="1081" spans="2:6" ht="12.75">
      <c r="B1081" s="761"/>
      <c r="C1081" s="231"/>
      <c r="D1081" s="851"/>
      <c r="E1081" s="851"/>
      <c r="F1081" s="224"/>
    </row>
    <row r="1082" spans="2:6" ht="12.75">
      <c r="B1082" s="761"/>
      <c r="C1082" s="231"/>
      <c r="D1082" s="851"/>
      <c r="E1082" s="851"/>
      <c r="F1082" s="224"/>
    </row>
    <row r="1083" spans="2:6" ht="12.75">
      <c r="B1083" s="761"/>
      <c r="C1083" s="231"/>
      <c r="D1083" s="851"/>
      <c r="E1083" s="851"/>
      <c r="F1083" s="224"/>
    </row>
    <row r="1084" spans="2:6" ht="12.75">
      <c r="B1084" s="761"/>
      <c r="C1084" s="231"/>
      <c r="D1084" s="851"/>
      <c r="E1084" s="851"/>
      <c r="F1084" s="224"/>
    </row>
    <row r="1085" spans="2:6" ht="12.75">
      <c r="B1085" s="761"/>
      <c r="C1085" s="231"/>
      <c r="D1085" s="851"/>
      <c r="E1085" s="851"/>
      <c r="F1085" s="224"/>
    </row>
    <row r="1086" spans="2:6" ht="12.75">
      <c r="B1086" s="761"/>
      <c r="C1086" s="231"/>
      <c r="D1086" s="851"/>
      <c r="E1086" s="851"/>
      <c r="F1086" s="224"/>
    </row>
    <row r="1087" spans="2:6" ht="12.75">
      <c r="B1087" s="761"/>
      <c r="C1087" s="231"/>
      <c r="D1087" s="851"/>
      <c r="E1087" s="851"/>
      <c r="F1087" s="224"/>
    </row>
    <row r="1088" spans="2:6" ht="12.75">
      <c r="B1088" s="761"/>
      <c r="C1088" s="231"/>
      <c r="D1088" s="851"/>
      <c r="E1088" s="851"/>
      <c r="F1088" s="224"/>
    </row>
    <row r="1089" spans="2:6" ht="12.75">
      <c r="B1089" s="761"/>
      <c r="C1089" s="231"/>
      <c r="D1089" s="851"/>
      <c r="E1089" s="851"/>
      <c r="F1089" s="224"/>
    </row>
    <row r="1090" spans="2:6" ht="12.75">
      <c r="B1090" s="761"/>
      <c r="C1090" s="231"/>
      <c r="D1090" s="851"/>
      <c r="E1090" s="851"/>
      <c r="F1090" s="224"/>
    </row>
    <row r="1091" spans="2:6" ht="12.75">
      <c r="B1091" s="761"/>
      <c r="C1091" s="231"/>
      <c r="D1091" s="851"/>
      <c r="E1091" s="851"/>
      <c r="F1091" s="224"/>
    </row>
    <row r="1092" spans="2:6" ht="12.75">
      <c r="B1092" s="761"/>
      <c r="C1092" s="231"/>
      <c r="D1092" s="851"/>
      <c r="E1092" s="851"/>
      <c r="F1092" s="224"/>
    </row>
    <row r="1093" spans="2:6" ht="12.75">
      <c r="B1093" s="761"/>
      <c r="C1093" s="231"/>
      <c r="D1093" s="851"/>
      <c r="E1093" s="851"/>
      <c r="F1093" s="224"/>
    </row>
    <row r="1094" spans="2:6" ht="12.75">
      <c r="B1094" s="761"/>
      <c r="C1094" s="231"/>
      <c r="D1094" s="851"/>
      <c r="E1094" s="851"/>
      <c r="F1094" s="224"/>
    </row>
    <row r="1095" spans="2:6" ht="12.75">
      <c r="B1095" s="761"/>
      <c r="C1095" s="231"/>
      <c r="D1095" s="851"/>
      <c r="E1095" s="851"/>
      <c r="F1095" s="224"/>
    </row>
    <row r="1096" spans="2:6" ht="12.75">
      <c r="B1096" s="761"/>
      <c r="C1096" s="231"/>
      <c r="D1096" s="851"/>
      <c r="E1096" s="851"/>
      <c r="F1096" s="224"/>
    </row>
    <row r="1097" spans="2:6" ht="12.75">
      <c r="B1097" s="761"/>
      <c r="C1097" s="231"/>
      <c r="D1097" s="851"/>
      <c r="E1097" s="851"/>
      <c r="F1097" s="224"/>
    </row>
    <row r="1098" spans="2:6" ht="12.75">
      <c r="B1098" s="761"/>
      <c r="C1098" s="231"/>
      <c r="D1098" s="851"/>
      <c r="E1098" s="851"/>
      <c r="F1098" s="224"/>
    </row>
    <row r="1099" spans="2:6" ht="12.75">
      <c r="B1099" s="761"/>
      <c r="C1099" s="231"/>
      <c r="D1099" s="851"/>
      <c r="E1099" s="851"/>
      <c r="F1099" s="224"/>
    </row>
    <row r="1100" spans="2:6" ht="12.75">
      <c r="B1100" s="761"/>
      <c r="C1100" s="231"/>
      <c r="D1100" s="851"/>
      <c r="E1100" s="851"/>
      <c r="F1100" s="224"/>
    </row>
    <row r="1101" spans="2:6" ht="12.75">
      <c r="B1101" s="761"/>
      <c r="C1101" s="231"/>
      <c r="D1101" s="851"/>
      <c r="E1101" s="851"/>
      <c r="F1101" s="224"/>
    </row>
    <row r="1102" spans="2:6" ht="12.75">
      <c r="B1102" s="761"/>
      <c r="C1102" s="231"/>
      <c r="D1102" s="851"/>
      <c r="E1102" s="851"/>
      <c r="F1102" s="224"/>
    </row>
    <row r="1103" spans="2:6" ht="12.75">
      <c r="B1103" s="761"/>
      <c r="C1103" s="231"/>
      <c r="D1103" s="851"/>
      <c r="E1103" s="851"/>
      <c r="F1103" s="224"/>
    </row>
    <row r="1104" spans="2:6" ht="12.75">
      <c r="B1104" s="761"/>
      <c r="C1104" s="231"/>
      <c r="D1104" s="851"/>
      <c r="E1104" s="851"/>
      <c r="F1104" s="224"/>
    </row>
    <row r="1105" spans="2:6" ht="12.75">
      <c r="B1105" s="761"/>
      <c r="C1105" s="231"/>
      <c r="D1105" s="851"/>
      <c r="E1105" s="851"/>
      <c r="F1105" s="224"/>
    </row>
    <row r="1106" spans="2:6" ht="12.75">
      <c r="B1106" s="761"/>
      <c r="C1106" s="231"/>
      <c r="D1106" s="851"/>
      <c r="E1106" s="851"/>
      <c r="F1106" s="224"/>
    </row>
    <row r="1107" spans="2:6" ht="12.75">
      <c r="B1107" s="761"/>
      <c r="C1107" s="231"/>
      <c r="D1107" s="851"/>
      <c r="E1107" s="851"/>
      <c r="F1107" s="224"/>
    </row>
    <row r="1108" spans="2:6" ht="12.75">
      <c r="B1108" s="761"/>
      <c r="C1108" s="231"/>
      <c r="D1108" s="851"/>
      <c r="E1108" s="851"/>
      <c r="F1108" s="224"/>
    </row>
    <row r="1109" spans="2:6" ht="12.75">
      <c r="B1109" s="761"/>
      <c r="C1109" s="231"/>
      <c r="D1109" s="851"/>
      <c r="E1109" s="851"/>
      <c r="F1109" s="224"/>
    </row>
    <row r="1110" spans="2:6" ht="12.75">
      <c r="B1110" s="761"/>
      <c r="C1110" s="231"/>
      <c r="D1110" s="851"/>
      <c r="E1110" s="851"/>
      <c r="F1110" s="224"/>
    </row>
    <row r="1111" spans="2:6" ht="12.75">
      <c r="B1111" s="761"/>
      <c r="C1111" s="231"/>
      <c r="D1111" s="851"/>
      <c r="E1111" s="851"/>
      <c r="F1111" s="224"/>
    </row>
    <row r="1112" spans="2:6" ht="12.75">
      <c r="B1112" s="761"/>
      <c r="C1112" s="231"/>
      <c r="D1112" s="851"/>
      <c r="E1112" s="851"/>
      <c r="F1112" s="224"/>
    </row>
    <row r="1113" spans="2:6" ht="12.75">
      <c r="B1113" s="761"/>
      <c r="C1113" s="231"/>
      <c r="D1113" s="851"/>
      <c r="E1113" s="851"/>
      <c r="F1113" s="224"/>
    </row>
    <row r="1114" spans="2:6" ht="12.75">
      <c r="B1114" s="761"/>
      <c r="C1114" s="231"/>
      <c r="D1114" s="851"/>
      <c r="E1114" s="851"/>
      <c r="F1114" s="224"/>
    </row>
    <row r="1115" spans="2:6" ht="12.75">
      <c r="B1115" s="761"/>
      <c r="C1115" s="231"/>
      <c r="D1115" s="851"/>
      <c r="E1115" s="851"/>
      <c r="F1115" s="224"/>
    </row>
    <row r="1116" spans="2:6" ht="12.75">
      <c r="B1116" s="761"/>
      <c r="C1116" s="231"/>
      <c r="D1116" s="851"/>
      <c r="E1116" s="851"/>
      <c r="F1116" s="224"/>
    </row>
    <row r="1117" spans="2:6" ht="12.75">
      <c r="B1117" s="761"/>
      <c r="C1117" s="231"/>
      <c r="D1117" s="851"/>
      <c r="E1117" s="851"/>
      <c r="F1117" s="224"/>
    </row>
    <row r="1118" spans="2:6" ht="12.75">
      <c r="B1118" s="761"/>
      <c r="C1118" s="231"/>
      <c r="D1118" s="851"/>
      <c r="E1118" s="851"/>
      <c r="F1118" s="224"/>
    </row>
    <row r="1119" spans="2:6" ht="12.75">
      <c r="B1119" s="761"/>
      <c r="C1119" s="231"/>
      <c r="D1119" s="851"/>
      <c r="E1119" s="851"/>
      <c r="F1119" s="224"/>
    </row>
    <row r="1120" spans="2:6" ht="12.75">
      <c r="B1120" s="761"/>
      <c r="C1120" s="231"/>
      <c r="D1120" s="851"/>
      <c r="E1120" s="851"/>
      <c r="F1120" s="224"/>
    </row>
    <row r="1121" spans="2:6" ht="12.75">
      <c r="B1121" s="761"/>
      <c r="C1121" s="231"/>
      <c r="D1121" s="851"/>
      <c r="E1121" s="851"/>
      <c r="F1121" s="224"/>
    </row>
    <row r="1122" spans="2:6" ht="12.75">
      <c r="B1122" s="761"/>
      <c r="C1122" s="231"/>
      <c r="D1122" s="851"/>
      <c r="E1122" s="851"/>
      <c r="F1122" s="224"/>
    </row>
    <row r="1123" spans="2:6" ht="12.75">
      <c r="B1123" s="761"/>
      <c r="C1123" s="231"/>
      <c r="D1123" s="851"/>
      <c r="E1123" s="851"/>
      <c r="F1123" s="224"/>
    </row>
    <row r="1124" spans="2:6" ht="12.75">
      <c r="B1124" s="761"/>
      <c r="C1124" s="231"/>
      <c r="D1124" s="851"/>
      <c r="E1124" s="851"/>
      <c r="F1124" s="224"/>
    </row>
    <row r="1125" spans="2:6" ht="12.75">
      <c r="B1125" s="761"/>
      <c r="C1125" s="231"/>
      <c r="D1125" s="851"/>
      <c r="E1125" s="851"/>
      <c r="F1125" s="224"/>
    </row>
    <row r="1126" spans="2:6" ht="12.75">
      <c r="B1126" s="761"/>
      <c r="C1126" s="231"/>
      <c r="D1126" s="851"/>
      <c r="E1126" s="851"/>
      <c r="F1126" s="224"/>
    </row>
    <row r="1127" spans="2:6" ht="12.75">
      <c r="B1127" s="761"/>
      <c r="C1127" s="231"/>
      <c r="D1127" s="851"/>
      <c r="E1127" s="851"/>
      <c r="F1127" s="224"/>
    </row>
    <row r="1128" spans="2:6" ht="12.75">
      <c r="B1128" s="761"/>
      <c r="C1128" s="231"/>
      <c r="D1128" s="851"/>
      <c r="E1128" s="851"/>
      <c r="F1128" s="224"/>
    </row>
    <row r="1129" spans="2:6" ht="12.75">
      <c r="B1129" s="761"/>
      <c r="C1129" s="231"/>
      <c r="D1129" s="851"/>
      <c r="E1129" s="851"/>
      <c r="F1129" s="224"/>
    </row>
    <row r="1130" spans="2:6" ht="12.75">
      <c r="B1130" s="761"/>
      <c r="C1130" s="231"/>
      <c r="D1130" s="851"/>
      <c r="E1130" s="851"/>
      <c r="F1130" s="224"/>
    </row>
    <row r="1131" spans="2:6" ht="12.75">
      <c r="B1131" s="761"/>
      <c r="C1131" s="231"/>
      <c r="D1131" s="851"/>
      <c r="E1131" s="851"/>
      <c r="F1131" s="224"/>
    </row>
    <row r="1132" spans="2:6" ht="12.75">
      <c r="B1132" s="761"/>
      <c r="C1132" s="231"/>
      <c r="D1132" s="851"/>
      <c r="E1132" s="851"/>
      <c r="F1132" s="224"/>
    </row>
    <row r="1133" spans="2:6" ht="12.75">
      <c r="B1133" s="761"/>
      <c r="C1133" s="231"/>
      <c r="D1133" s="851"/>
      <c r="E1133" s="851"/>
      <c r="F1133" s="224"/>
    </row>
    <row r="1134" spans="2:6" ht="12.75">
      <c r="B1134" s="761"/>
      <c r="C1134" s="231"/>
      <c r="D1134" s="851"/>
      <c r="E1134" s="851"/>
      <c r="F1134" s="224"/>
    </row>
    <row r="1135" spans="2:6" ht="12.75">
      <c r="B1135" s="761"/>
      <c r="C1135" s="231"/>
      <c r="D1135" s="851"/>
      <c r="E1135" s="851"/>
      <c r="F1135" s="224"/>
    </row>
    <row r="1136" spans="2:6" ht="12.75">
      <c r="B1136" s="761"/>
      <c r="C1136" s="231"/>
      <c r="D1136" s="851"/>
      <c r="E1136" s="851"/>
      <c r="F1136" s="224"/>
    </row>
    <row r="1137" spans="2:6" ht="12.75">
      <c r="B1137" s="761"/>
      <c r="C1137" s="231"/>
      <c r="D1137" s="851"/>
      <c r="E1137" s="851"/>
      <c r="F1137" s="224"/>
    </row>
    <row r="1138" spans="2:6" ht="12.75">
      <c r="B1138" s="761"/>
      <c r="C1138" s="231"/>
      <c r="D1138" s="851"/>
      <c r="E1138" s="851"/>
      <c r="F1138" s="224"/>
    </row>
    <row r="1139" spans="2:6" ht="12.75">
      <c r="B1139" s="761"/>
      <c r="C1139" s="231"/>
      <c r="D1139" s="851"/>
      <c r="E1139" s="851"/>
      <c r="F1139" s="224"/>
    </row>
    <row r="1140" spans="2:6" ht="12.75">
      <c r="B1140" s="761"/>
      <c r="C1140" s="231"/>
      <c r="D1140" s="851"/>
      <c r="E1140" s="851"/>
      <c r="F1140" s="224"/>
    </row>
    <row r="1141" spans="2:6" ht="12.75">
      <c r="B1141" s="761"/>
      <c r="C1141" s="231"/>
      <c r="D1141" s="851"/>
      <c r="E1141" s="851"/>
      <c r="F1141" s="224"/>
    </row>
    <row r="1142" spans="2:6" ht="12.75">
      <c r="B1142" s="761"/>
      <c r="C1142" s="231"/>
      <c r="D1142" s="851"/>
      <c r="E1142" s="851"/>
      <c r="F1142" s="224"/>
    </row>
    <row r="1143" spans="2:6" ht="12.75">
      <c r="B1143" s="761"/>
      <c r="C1143" s="231"/>
      <c r="D1143" s="851"/>
      <c r="E1143" s="851"/>
      <c r="F1143" s="224"/>
    </row>
    <row r="1144" spans="2:6" ht="12.75">
      <c r="B1144" s="761"/>
      <c r="C1144" s="231"/>
      <c r="D1144" s="851"/>
      <c r="E1144" s="851"/>
      <c r="F1144" s="224"/>
    </row>
    <row r="1145" spans="2:6" ht="12.75">
      <c r="B1145" s="761"/>
      <c r="C1145" s="231"/>
      <c r="D1145" s="851"/>
      <c r="E1145" s="851"/>
      <c r="F1145" s="224"/>
    </row>
    <row r="1146" spans="2:6" ht="12.75">
      <c r="B1146" s="761"/>
      <c r="C1146" s="231"/>
      <c r="D1146" s="851"/>
      <c r="E1146" s="851"/>
      <c r="F1146" s="224"/>
    </row>
    <row r="1147" spans="2:6" ht="12.75">
      <c r="B1147" s="761"/>
      <c r="C1147" s="231"/>
      <c r="D1147" s="851"/>
      <c r="E1147" s="851"/>
      <c r="F1147" s="224"/>
    </row>
    <row r="1148" spans="2:6" ht="12.75">
      <c r="B1148" s="761"/>
      <c r="C1148" s="231"/>
      <c r="D1148" s="851"/>
      <c r="E1148" s="851"/>
      <c r="F1148" s="224"/>
    </row>
    <row r="1149" spans="2:6" ht="12.75">
      <c r="B1149" s="761"/>
      <c r="C1149" s="231"/>
      <c r="D1149" s="851"/>
      <c r="E1149" s="851"/>
      <c r="F1149" s="224"/>
    </row>
    <row r="1150" spans="2:6" ht="12.75">
      <c r="B1150" s="761"/>
      <c r="C1150" s="231"/>
      <c r="D1150" s="851"/>
      <c r="E1150" s="851"/>
      <c r="F1150" s="224"/>
    </row>
    <row r="1151" spans="2:6" ht="12.75">
      <c r="B1151" s="761"/>
      <c r="C1151" s="231"/>
      <c r="D1151" s="851"/>
      <c r="E1151" s="851"/>
      <c r="F1151" s="224"/>
    </row>
    <row r="1152" spans="2:6" ht="12.75">
      <c r="B1152" s="761"/>
      <c r="C1152" s="231"/>
      <c r="D1152" s="851"/>
      <c r="E1152" s="851"/>
      <c r="F1152" s="224"/>
    </row>
    <row r="1153" spans="2:6" ht="12.75">
      <c r="B1153" s="761"/>
      <c r="C1153" s="231"/>
      <c r="D1153" s="851"/>
      <c r="E1153" s="851"/>
      <c r="F1153" s="224"/>
    </row>
    <row r="1154" spans="2:6" ht="12.75">
      <c r="B1154" s="761"/>
      <c r="C1154" s="231"/>
      <c r="D1154" s="851"/>
      <c r="E1154" s="851"/>
      <c r="F1154" s="224"/>
    </row>
    <row r="1155" spans="2:6" ht="12.75">
      <c r="B1155" s="761"/>
      <c r="C1155" s="231"/>
      <c r="D1155" s="851"/>
      <c r="E1155" s="851"/>
      <c r="F1155" s="224"/>
    </row>
    <row r="1156" spans="2:6" ht="12.75">
      <c r="B1156" s="761"/>
      <c r="C1156" s="231"/>
      <c r="D1156" s="851"/>
      <c r="E1156" s="851"/>
      <c r="F1156" s="224"/>
    </row>
    <row r="1157" spans="2:6" ht="12.75">
      <c r="B1157" s="761"/>
      <c r="C1157" s="231"/>
      <c r="D1157" s="851"/>
      <c r="E1157" s="851"/>
      <c r="F1157" s="224"/>
    </row>
    <row r="1158" spans="2:6" ht="12.75">
      <c r="B1158" s="761"/>
      <c r="C1158" s="231"/>
      <c r="D1158" s="851"/>
      <c r="E1158" s="851"/>
      <c r="F1158" s="224"/>
    </row>
    <row r="1159" spans="2:6" ht="12.75">
      <c r="B1159" s="761"/>
      <c r="C1159" s="231"/>
      <c r="D1159" s="851"/>
      <c r="E1159" s="851"/>
      <c r="F1159" s="224"/>
    </row>
    <row r="1160" spans="2:6" ht="12.75">
      <c r="B1160" s="761"/>
      <c r="C1160" s="231"/>
      <c r="D1160" s="851"/>
      <c r="E1160" s="851"/>
      <c r="F1160" s="224"/>
    </row>
    <row r="1161" spans="2:6" ht="12.75">
      <c r="B1161" s="761"/>
      <c r="C1161" s="231"/>
      <c r="D1161" s="851"/>
      <c r="E1161" s="851"/>
      <c r="F1161" s="224"/>
    </row>
    <row r="1162" spans="2:6" ht="12.75">
      <c r="B1162" s="761"/>
      <c r="C1162" s="231"/>
      <c r="D1162" s="851"/>
      <c r="E1162" s="851"/>
      <c r="F1162" s="224"/>
    </row>
    <row r="1163" spans="2:6" ht="12.75">
      <c r="B1163" s="761"/>
      <c r="C1163" s="231"/>
      <c r="D1163" s="851"/>
      <c r="E1163" s="851"/>
      <c r="F1163" s="224"/>
    </row>
    <row r="1164" spans="2:6" ht="12.75">
      <c r="B1164" s="761"/>
      <c r="C1164" s="231"/>
      <c r="D1164" s="851"/>
      <c r="E1164" s="851"/>
      <c r="F1164" s="224"/>
    </row>
    <row r="1165" spans="2:6" ht="12.75">
      <c r="B1165" s="761"/>
      <c r="C1165" s="231"/>
      <c r="D1165" s="851"/>
      <c r="E1165" s="851"/>
      <c r="F1165" s="224"/>
    </row>
    <row r="1166" spans="2:6" ht="12.75">
      <c r="B1166" s="761"/>
      <c r="C1166" s="231"/>
      <c r="D1166" s="851"/>
      <c r="E1166" s="851"/>
      <c r="F1166" s="224"/>
    </row>
    <row r="1167" spans="2:6" ht="12.75">
      <c r="B1167" s="761"/>
      <c r="C1167" s="231"/>
      <c r="D1167" s="851"/>
      <c r="E1167" s="851"/>
      <c r="F1167" s="224"/>
    </row>
    <row r="1168" spans="2:6" ht="12.75">
      <c r="B1168" s="761"/>
      <c r="C1168" s="231"/>
      <c r="D1168" s="851"/>
      <c r="E1168" s="851"/>
      <c r="F1168" s="224"/>
    </row>
    <row r="1169" spans="2:6" ht="12.75">
      <c r="B1169" s="761"/>
      <c r="C1169" s="231"/>
      <c r="D1169" s="851"/>
      <c r="E1169" s="851"/>
      <c r="F1169" s="224"/>
    </row>
    <row r="1170" spans="2:6" ht="12.75">
      <c r="B1170" s="761"/>
      <c r="C1170" s="231"/>
      <c r="D1170" s="851"/>
      <c r="E1170" s="851"/>
      <c r="F1170" s="224"/>
    </row>
    <row r="1171" spans="2:6" ht="12.75">
      <c r="B1171" s="761"/>
      <c r="C1171" s="231"/>
      <c r="D1171" s="851"/>
      <c r="E1171" s="851"/>
      <c r="F1171" s="224"/>
    </row>
    <row r="1172" spans="2:6" ht="12.75">
      <c r="B1172" s="761"/>
      <c r="C1172" s="231"/>
      <c r="D1172" s="851"/>
      <c r="E1172" s="851"/>
      <c r="F1172" s="224"/>
    </row>
    <row r="1173" spans="2:6" ht="12.75">
      <c r="B1173" s="761"/>
      <c r="C1173" s="231"/>
      <c r="D1173" s="851"/>
      <c r="E1173" s="851"/>
      <c r="F1173" s="224"/>
    </row>
    <row r="1174" spans="2:6" ht="12.75">
      <c r="B1174" s="761"/>
      <c r="C1174" s="231"/>
      <c r="D1174" s="851"/>
      <c r="E1174" s="851"/>
      <c r="F1174" s="224"/>
    </row>
    <row r="1175" spans="2:6" ht="12.75">
      <c r="B1175" s="761"/>
      <c r="C1175" s="231"/>
      <c r="D1175" s="851"/>
      <c r="E1175" s="851"/>
      <c r="F1175" s="224"/>
    </row>
    <row r="1176" spans="2:6" ht="12.75">
      <c r="B1176" s="761"/>
      <c r="C1176" s="231"/>
      <c r="D1176" s="851"/>
      <c r="E1176" s="851"/>
      <c r="F1176" s="224"/>
    </row>
    <row r="1177" spans="2:6" ht="12.75">
      <c r="B1177" s="761"/>
      <c r="C1177" s="231"/>
      <c r="D1177" s="851"/>
      <c r="E1177" s="851"/>
      <c r="F1177" s="224"/>
    </row>
    <row r="1178" spans="2:6" ht="12.75">
      <c r="B1178" s="761"/>
      <c r="C1178" s="231"/>
      <c r="D1178" s="851"/>
      <c r="E1178" s="851"/>
      <c r="F1178" s="224"/>
    </row>
    <row r="1179" spans="2:6" ht="12.75">
      <c r="B1179" s="761"/>
      <c r="C1179" s="231"/>
      <c r="D1179" s="851"/>
      <c r="E1179" s="851"/>
      <c r="F1179" s="224"/>
    </row>
    <row r="1180" spans="2:6" ht="12.75">
      <c r="B1180" s="761"/>
      <c r="C1180" s="231"/>
      <c r="D1180" s="851"/>
      <c r="E1180" s="851"/>
      <c r="F1180" s="224"/>
    </row>
    <row r="1181" spans="2:6" ht="12.75">
      <c r="B1181" s="761"/>
      <c r="C1181" s="231"/>
      <c r="D1181" s="851"/>
      <c r="E1181" s="851"/>
      <c r="F1181" s="224"/>
    </row>
    <row r="1182" spans="2:6" ht="12.75">
      <c r="B1182" s="761"/>
      <c r="C1182" s="231"/>
      <c r="D1182" s="851"/>
      <c r="E1182" s="851"/>
      <c r="F1182" s="224"/>
    </row>
    <row r="1183" spans="2:6" ht="12.75">
      <c r="B1183" s="761"/>
      <c r="C1183" s="231"/>
      <c r="D1183" s="851"/>
      <c r="E1183" s="851"/>
      <c r="F1183" s="224"/>
    </row>
    <row r="1184" spans="2:6" ht="12.75">
      <c r="B1184" s="761"/>
      <c r="C1184" s="231"/>
      <c r="D1184" s="851"/>
      <c r="E1184" s="851"/>
      <c r="F1184" s="224"/>
    </row>
    <row r="1185" spans="2:6" ht="12.75">
      <c r="B1185" s="761"/>
      <c r="C1185" s="231"/>
      <c r="D1185" s="851"/>
      <c r="E1185" s="851"/>
      <c r="F1185" s="224"/>
    </row>
    <row r="1186" spans="2:6" ht="12.75">
      <c r="B1186" s="761"/>
      <c r="C1186" s="231"/>
      <c r="D1186" s="851"/>
      <c r="E1186" s="851"/>
      <c r="F1186" s="224"/>
    </row>
    <row r="1187" spans="2:6" ht="12.75">
      <c r="B1187" s="761"/>
      <c r="C1187" s="231"/>
      <c r="D1187" s="851"/>
      <c r="E1187" s="851"/>
      <c r="F1187" s="224"/>
    </row>
    <row r="1188" spans="2:6" ht="12.75">
      <c r="B1188" s="761"/>
      <c r="C1188" s="231"/>
      <c r="D1188" s="851"/>
      <c r="E1188" s="851"/>
      <c r="F1188" s="224"/>
    </row>
    <row r="1189" spans="2:6" ht="12.75">
      <c r="B1189" s="761"/>
      <c r="C1189" s="231"/>
      <c r="D1189" s="851"/>
      <c r="E1189" s="851"/>
      <c r="F1189" s="224"/>
    </row>
    <row r="1190" spans="2:6" ht="12.75">
      <c r="B1190" s="761"/>
      <c r="C1190" s="231"/>
      <c r="D1190" s="851"/>
      <c r="E1190" s="851"/>
      <c r="F1190" s="224"/>
    </row>
    <row r="1191" spans="2:6" ht="12.75">
      <c r="B1191" s="761"/>
      <c r="C1191" s="231"/>
      <c r="D1191" s="851"/>
      <c r="E1191" s="851"/>
      <c r="F1191" s="224"/>
    </row>
    <row r="1192" spans="2:6" ht="12.75">
      <c r="B1192" s="761"/>
      <c r="C1192" s="231"/>
      <c r="D1192" s="851"/>
      <c r="E1192" s="851"/>
      <c r="F1192" s="224"/>
    </row>
    <row r="1193" spans="2:6" ht="12.75">
      <c r="B1193" s="761"/>
      <c r="C1193" s="231"/>
      <c r="D1193" s="851"/>
      <c r="E1193" s="851"/>
      <c r="F1193" s="224"/>
    </row>
    <row r="1194" spans="2:6" ht="12.75">
      <c r="B1194" s="761"/>
      <c r="C1194" s="231"/>
      <c r="D1194" s="851"/>
      <c r="E1194" s="851"/>
      <c r="F1194" s="224"/>
    </row>
    <row r="1195" spans="2:6" ht="12.75">
      <c r="B1195" s="761"/>
      <c r="C1195" s="231"/>
      <c r="D1195" s="851"/>
      <c r="E1195" s="851"/>
      <c r="F1195" s="224"/>
    </row>
    <row r="1196" spans="2:6" ht="12.75">
      <c r="B1196" s="761"/>
      <c r="C1196" s="231"/>
      <c r="D1196" s="851"/>
      <c r="E1196" s="851"/>
      <c r="F1196" s="224"/>
    </row>
    <row r="1197" spans="2:6" ht="12.75">
      <c r="B1197" s="761"/>
      <c r="C1197" s="231"/>
      <c r="D1197" s="851"/>
      <c r="E1197" s="851"/>
      <c r="F1197" s="224"/>
    </row>
    <row r="1198" spans="2:6" ht="12.75">
      <c r="B1198" s="761"/>
      <c r="C1198" s="231"/>
      <c r="D1198" s="851"/>
      <c r="E1198" s="851"/>
      <c r="F1198" s="224"/>
    </row>
    <row r="1199" spans="2:6" ht="12.75">
      <c r="B1199" s="761"/>
      <c r="C1199" s="231"/>
      <c r="D1199" s="851"/>
      <c r="E1199" s="851"/>
      <c r="F1199" s="224"/>
    </row>
    <row r="1200" spans="2:6" ht="12.75">
      <c r="B1200" s="761"/>
      <c r="C1200" s="231"/>
      <c r="D1200" s="851"/>
      <c r="E1200" s="851"/>
      <c r="F1200" s="224"/>
    </row>
    <row r="1201" spans="2:6" ht="12.75">
      <c r="B1201" s="761"/>
      <c r="C1201" s="231"/>
      <c r="D1201" s="851"/>
      <c r="E1201" s="851"/>
      <c r="F1201" s="224"/>
    </row>
    <row r="1202" spans="2:6" ht="12.75">
      <c r="B1202" s="761"/>
      <c r="C1202" s="231"/>
      <c r="D1202" s="851"/>
      <c r="E1202" s="851"/>
      <c r="F1202" s="224"/>
    </row>
    <row r="1203" spans="2:6" ht="12.75">
      <c r="B1203" s="761"/>
      <c r="C1203" s="231"/>
      <c r="D1203" s="851"/>
      <c r="E1203" s="851"/>
      <c r="F1203" s="224"/>
    </row>
    <row r="1204" spans="2:6" ht="12.75">
      <c r="B1204" s="761"/>
      <c r="C1204" s="231"/>
      <c r="D1204" s="851"/>
      <c r="E1204" s="851"/>
      <c r="F1204" s="224"/>
    </row>
    <row r="1205" spans="2:6" ht="12.75">
      <c r="B1205" s="761"/>
      <c r="C1205" s="231"/>
      <c r="D1205" s="851"/>
      <c r="E1205" s="851"/>
      <c r="F1205" s="224"/>
    </row>
    <row r="1206" spans="2:6" ht="12.75">
      <c r="B1206" s="761"/>
      <c r="C1206" s="231"/>
      <c r="D1206" s="851"/>
      <c r="E1206" s="851"/>
      <c r="F1206" s="224"/>
    </row>
    <row r="1207" spans="2:6" ht="12.75">
      <c r="B1207" s="761"/>
      <c r="C1207" s="231"/>
      <c r="D1207" s="851"/>
      <c r="E1207" s="851"/>
      <c r="F1207" s="224"/>
    </row>
    <row r="1208" spans="2:6" ht="12.75">
      <c r="B1208" s="761"/>
      <c r="C1208" s="231"/>
      <c r="D1208" s="851"/>
      <c r="E1208" s="851"/>
      <c r="F1208" s="224"/>
    </row>
    <row r="1209" spans="2:6" ht="12.75">
      <c r="B1209" s="761"/>
      <c r="C1209" s="231"/>
      <c r="D1209" s="851"/>
      <c r="E1209" s="851"/>
      <c r="F1209" s="224"/>
    </row>
    <row r="1210" spans="2:6" ht="12.75">
      <c r="B1210" s="761"/>
      <c r="C1210" s="231"/>
      <c r="D1210" s="851"/>
      <c r="E1210" s="851"/>
      <c r="F1210" s="224"/>
    </row>
    <row r="1211" spans="2:6" ht="12.75">
      <c r="B1211" s="761"/>
      <c r="C1211" s="231"/>
      <c r="D1211" s="851"/>
      <c r="E1211" s="851"/>
      <c r="F1211" s="224"/>
    </row>
    <row r="1212" spans="2:6" ht="12.75">
      <c r="B1212" s="761"/>
      <c r="C1212" s="231"/>
      <c r="D1212" s="851"/>
      <c r="E1212" s="851"/>
      <c r="F1212" s="224"/>
    </row>
    <row r="1213" spans="2:6" ht="12.75">
      <c r="B1213" s="761"/>
      <c r="C1213" s="231"/>
      <c r="D1213" s="851"/>
      <c r="E1213" s="851"/>
      <c r="F1213" s="224"/>
    </row>
    <row r="1214" spans="2:6" ht="12.75">
      <c r="B1214" s="761"/>
      <c r="C1214" s="231"/>
      <c r="D1214" s="851"/>
      <c r="E1214" s="851"/>
      <c r="F1214" s="224"/>
    </row>
    <row r="1215" spans="2:6" ht="12.75">
      <c r="B1215" s="761"/>
      <c r="C1215" s="231"/>
      <c r="D1215" s="851"/>
      <c r="E1215" s="851"/>
      <c r="F1215" s="224"/>
    </row>
    <row r="1216" spans="2:6" ht="12.75">
      <c r="B1216" s="761"/>
      <c r="C1216" s="231"/>
      <c r="D1216" s="851"/>
      <c r="E1216" s="851"/>
      <c r="F1216" s="224"/>
    </row>
    <row r="1217" spans="2:6" ht="12.75">
      <c r="B1217" s="761"/>
      <c r="C1217" s="231"/>
      <c r="D1217" s="851"/>
      <c r="E1217" s="851"/>
      <c r="F1217" s="224"/>
    </row>
    <row r="1218" spans="2:6" ht="12.75">
      <c r="B1218" s="761"/>
      <c r="C1218" s="231"/>
      <c r="D1218" s="851"/>
      <c r="E1218" s="851"/>
      <c r="F1218" s="224"/>
    </row>
    <row r="1219" spans="2:6" ht="12.75">
      <c r="B1219" s="761"/>
      <c r="C1219" s="231"/>
      <c r="D1219" s="851"/>
      <c r="E1219" s="851"/>
      <c r="F1219" s="224"/>
    </row>
    <row r="1220" spans="2:6" ht="12.75">
      <c r="B1220" s="761"/>
      <c r="C1220" s="231"/>
      <c r="D1220" s="851"/>
      <c r="E1220" s="851"/>
      <c r="F1220" s="224"/>
    </row>
    <row r="1221" spans="2:6" ht="12.75">
      <c r="B1221" s="761"/>
      <c r="C1221" s="231"/>
      <c r="D1221" s="851"/>
      <c r="E1221" s="851"/>
      <c r="F1221" s="224"/>
    </row>
    <row r="1222" spans="2:6" ht="12.75">
      <c r="B1222" s="761"/>
      <c r="C1222" s="231"/>
      <c r="D1222" s="851"/>
      <c r="E1222" s="851"/>
      <c r="F1222" s="224"/>
    </row>
    <row r="1223" spans="2:6" ht="12.75">
      <c r="B1223" s="761"/>
      <c r="C1223" s="231"/>
      <c r="D1223" s="851"/>
      <c r="E1223" s="851"/>
      <c r="F1223" s="224"/>
    </row>
    <row r="1224" spans="2:6" ht="12.75">
      <c r="B1224" s="761"/>
      <c r="C1224" s="231"/>
      <c r="D1224" s="851"/>
      <c r="E1224" s="851"/>
      <c r="F1224" s="224"/>
    </row>
    <row r="1225" spans="2:6" ht="12.75">
      <c r="B1225" s="761"/>
      <c r="C1225" s="231"/>
      <c r="D1225" s="851"/>
      <c r="E1225" s="851"/>
      <c r="F1225" s="224"/>
    </row>
    <row r="1226" spans="2:6" ht="12.75">
      <c r="B1226" s="761"/>
      <c r="C1226" s="231"/>
      <c r="D1226" s="851"/>
      <c r="E1226" s="851"/>
      <c r="F1226" s="224"/>
    </row>
    <row r="1227" spans="2:6" ht="12.75">
      <c r="B1227" s="761"/>
      <c r="C1227" s="231"/>
      <c r="D1227" s="851"/>
      <c r="E1227" s="851"/>
      <c r="F1227" s="224"/>
    </row>
    <row r="1228" spans="2:6" ht="12.75">
      <c r="B1228" s="761"/>
      <c r="C1228" s="231"/>
      <c r="D1228" s="851"/>
      <c r="E1228" s="851"/>
      <c r="F1228" s="224"/>
    </row>
    <row r="1229" spans="2:6" ht="12.75">
      <c r="B1229" s="761"/>
      <c r="C1229" s="231"/>
      <c r="D1229" s="851"/>
      <c r="E1229" s="851"/>
      <c r="F1229" s="224"/>
    </row>
    <row r="1230" spans="2:6" ht="12.75">
      <c r="B1230" s="761"/>
      <c r="C1230" s="231"/>
      <c r="D1230" s="851"/>
      <c r="E1230" s="851"/>
      <c r="F1230" s="224"/>
    </row>
    <row r="1231" spans="2:6" ht="12.75">
      <c r="B1231" s="761"/>
      <c r="C1231" s="231"/>
      <c r="D1231" s="851"/>
      <c r="E1231" s="851"/>
      <c r="F1231" s="224"/>
    </row>
    <row r="1232" spans="2:6" ht="12.75">
      <c r="B1232" s="761"/>
      <c r="C1232" s="231"/>
      <c r="D1232" s="851"/>
      <c r="E1232" s="851"/>
      <c r="F1232" s="224"/>
    </row>
    <row r="1233" spans="2:6" ht="12.75">
      <c r="B1233" s="761"/>
      <c r="C1233" s="231"/>
      <c r="D1233" s="851"/>
      <c r="E1233" s="851"/>
      <c r="F1233" s="224"/>
    </row>
    <row r="1234" spans="2:6" ht="12.75">
      <c r="B1234" s="761"/>
      <c r="C1234" s="231"/>
      <c r="D1234" s="851"/>
      <c r="E1234" s="851"/>
      <c r="F1234" s="224"/>
    </row>
    <row r="1235" spans="2:6" ht="12.75">
      <c r="B1235" s="761"/>
      <c r="C1235" s="231"/>
      <c r="D1235" s="851"/>
      <c r="E1235" s="851"/>
      <c r="F1235" s="224"/>
    </row>
    <row r="1236" spans="2:6" ht="12.75">
      <c r="B1236" s="761"/>
      <c r="C1236" s="231"/>
      <c r="D1236" s="851"/>
      <c r="E1236" s="851"/>
      <c r="F1236" s="224"/>
    </row>
    <row r="1237" spans="2:6" ht="12.75">
      <c r="B1237" s="761"/>
      <c r="C1237" s="231"/>
      <c r="D1237" s="851"/>
      <c r="E1237" s="851"/>
      <c r="F1237" s="224"/>
    </row>
    <row r="1238" spans="2:6" ht="12.75">
      <c r="B1238" s="761"/>
      <c r="C1238" s="231"/>
      <c r="D1238" s="851"/>
      <c r="E1238" s="851"/>
      <c r="F1238" s="224"/>
    </row>
    <row r="1239" spans="2:6" ht="12.75">
      <c r="B1239" s="761"/>
      <c r="C1239" s="231"/>
      <c r="D1239" s="851"/>
      <c r="E1239" s="851"/>
      <c r="F1239" s="224"/>
    </row>
    <row r="1240" spans="2:6" ht="12.75">
      <c r="B1240" s="761"/>
      <c r="C1240" s="231"/>
      <c r="D1240" s="851"/>
      <c r="E1240" s="851"/>
      <c r="F1240" s="224"/>
    </row>
    <row r="1241" spans="2:6" ht="12.75">
      <c r="B1241" s="761"/>
      <c r="C1241" s="231"/>
      <c r="D1241" s="851"/>
      <c r="E1241" s="851"/>
      <c r="F1241" s="224"/>
    </row>
    <row r="1242" spans="2:6" ht="12.75">
      <c r="B1242" s="761"/>
      <c r="C1242" s="231"/>
      <c r="D1242" s="851"/>
      <c r="E1242" s="851"/>
      <c r="F1242" s="224"/>
    </row>
    <row r="1243" spans="2:6" ht="12.75">
      <c r="B1243" s="761"/>
      <c r="C1243" s="231"/>
      <c r="D1243" s="851"/>
      <c r="E1243" s="851"/>
      <c r="F1243" s="224"/>
    </row>
    <row r="1244" spans="2:6" ht="12.75">
      <c r="B1244" s="761"/>
      <c r="C1244" s="231"/>
      <c r="D1244" s="851"/>
      <c r="E1244" s="851"/>
      <c r="F1244" s="224"/>
    </row>
    <row r="1245" spans="2:6" ht="12.75">
      <c r="B1245" s="761"/>
      <c r="C1245" s="231"/>
      <c r="D1245" s="851"/>
      <c r="E1245" s="851"/>
      <c r="F1245" s="224"/>
    </row>
    <row r="1246" spans="2:6" ht="12.75">
      <c r="B1246" s="761"/>
      <c r="C1246" s="231"/>
      <c r="D1246" s="851"/>
      <c r="E1246" s="851"/>
      <c r="F1246" s="224"/>
    </row>
    <row r="1247" spans="2:6" ht="12.75">
      <c r="B1247" s="761"/>
      <c r="C1247" s="231"/>
      <c r="D1247" s="851"/>
      <c r="E1247" s="851"/>
      <c r="F1247" s="224"/>
    </row>
    <row r="1248" spans="2:6" ht="12.75">
      <c r="B1248" s="761"/>
      <c r="C1248" s="231"/>
      <c r="D1248" s="851"/>
      <c r="E1248" s="851"/>
      <c r="F1248" s="224"/>
    </row>
    <row r="1249" spans="2:6" ht="12.75">
      <c r="B1249" s="761"/>
      <c r="C1249" s="231"/>
      <c r="D1249" s="851"/>
      <c r="E1249" s="851"/>
      <c r="F1249" s="224"/>
    </row>
    <row r="1250" spans="2:6" ht="12.75">
      <c r="B1250" s="761"/>
      <c r="C1250" s="231"/>
      <c r="D1250" s="851"/>
      <c r="E1250" s="851"/>
      <c r="F1250" s="224"/>
    </row>
    <row r="1251" spans="2:6" ht="12.75">
      <c r="B1251" s="761"/>
      <c r="C1251" s="231"/>
      <c r="D1251" s="851"/>
      <c r="E1251" s="851"/>
      <c r="F1251" s="224"/>
    </row>
    <row r="1252" spans="2:6" ht="12.75">
      <c r="B1252" s="761"/>
      <c r="C1252" s="231"/>
      <c r="D1252" s="851"/>
      <c r="E1252" s="851"/>
      <c r="F1252" s="224"/>
    </row>
    <row r="1253" spans="2:6" ht="12.75">
      <c r="B1253" s="761"/>
      <c r="C1253" s="231"/>
      <c r="D1253" s="851"/>
      <c r="E1253" s="851"/>
      <c r="F1253" s="224"/>
    </row>
    <row r="1254" spans="2:6" ht="12.75">
      <c r="B1254" s="761"/>
      <c r="C1254" s="231"/>
      <c r="D1254" s="851"/>
      <c r="E1254" s="851"/>
      <c r="F1254" s="224"/>
    </row>
    <row r="1255" spans="2:6" ht="12.75">
      <c r="B1255" s="761"/>
      <c r="C1255" s="231"/>
      <c r="D1255" s="851"/>
      <c r="E1255" s="851"/>
      <c r="F1255" s="224"/>
    </row>
    <row r="1256" spans="2:6" ht="12.75">
      <c r="B1256" s="761"/>
      <c r="C1256" s="231"/>
      <c r="D1256" s="851"/>
      <c r="E1256" s="851"/>
      <c r="F1256" s="224"/>
    </row>
    <row r="1257" spans="2:6" ht="12.75">
      <c r="B1257" s="761"/>
      <c r="C1257" s="231"/>
      <c r="D1257" s="851"/>
      <c r="E1257" s="851"/>
      <c r="F1257" s="224"/>
    </row>
    <row r="1258" spans="2:6" ht="12.75">
      <c r="B1258" s="761"/>
      <c r="C1258" s="231"/>
      <c r="D1258" s="851"/>
      <c r="E1258" s="851"/>
      <c r="F1258" s="224"/>
    </row>
    <row r="1259" spans="2:6" ht="12.75">
      <c r="B1259" s="761"/>
      <c r="C1259" s="231"/>
      <c r="D1259" s="851"/>
      <c r="E1259" s="851"/>
      <c r="F1259" s="224"/>
    </row>
    <row r="1260" spans="2:6" ht="12.75">
      <c r="B1260" s="761"/>
      <c r="C1260" s="231"/>
      <c r="D1260" s="851"/>
      <c r="E1260" s="851"/>
      <c r="F1260" s="224"/>
    </row>
    <row r="1261" spans="2:6" ht="12.75">
      <c r="B1261" s="761"/>
      <c r="C1261" s="231"/>
      <c r="D1261" s="851"/>
      <c r="E1261" s="851"/>
      <c r="F1261" s="224"/>
    </row>
    <row r="1262" spans="2:6" ht="12.75">
      <c r="B1262" s="761"/>
      <c r="C1262" s="231"/>
      <c r="D1262" s="851"/>
      <c r="E1262" s="851"/>
      <c r="F1262" s="224"/>
    </row>
    <row r="1263" spans="2:6" ht="12.75">
      <c r="B1263" s="761"/>
      <c r="C1263" s="231"/>
      <c r="D1263" s="851"/>
      <c r="E1263" s="851"/>
      <c r="F1263" s="224"/>
    </row>
    <row r="1264" spans="2:6" ht="12.75">
      <c r="B1264" s="761"/>
      <c r="C1264" s="231"/>
      <c r="D1264" s="851"/>
      <c r="E1264" s="851"/>
      <c r="F1264" s="224"/>
    </row>
    <row r="1265" spans="2:6" ht="12.75">
      <c r="B1265" s="761"/>
      <c r="C1265" s="231"/>
      <c r="D1265" s="851"/>
      <c r="E1265" s="851"/>
      <c r="F1265" s="224"/>
    </row>
    <row r="1266" spans="2:6" ht="12.75">
      <c r="B1266" s="761"/>
      <c r="C1266" s="231"/>
      <c r="D1266" s="851"/>
      <c r="E1266" s="851"/>
      <c r="F1266" s="224"/>
    </row>
    <row r="1267" spans="2:6" ht="12.75">
      <c r="B1267" s="761"/>
      <c r="C1267" s="231"/>
      <c r="D1267" s="851"/>
      <c r="E1267" s="851"/>
      <c r="F1267" s="224"/>
    </row>
    <row r="1268" spans="2:6" ht="12.75">
      <c r="B1268" s="761"/>
      <c r="C1268" s="231"/>
      <c r="D1268" s="851"/>
      <c r="E1268" s="851"/>
      <c r="F1268" s="224"/>
    </row>
    <row r="1269" spans="2:6" ht="12.75">
      <c r="B1269" s="761"/>
      <c r="C1269" s="231"/>
      <c r="D1269" s="851"/>
      <c r="E1269" s="851"/>
      <c r="F1269" s="224"/>
    </row>
    <row r="1270" spans="2:6" ht="12.75">
      <c r="B1270" s="761"/>
      <c r="C1270" s="231"/>
      <c r="D1270" s="851"/>
      <c r="E1270" s="851"/>
      <c r="F1270" s="224"/>
    </row>
    <row r="1271" spans="2:6" ht="12.75">
      <c r="B1271" s="761"/>
      <c r="C1271" s="231"/>
      <c r="D1271" s="851"/>
      <c r="E1271" s="851"/>
      <c r="F1271" s="224"/>
    </row>
    <row r="1272" spans="2:6" ht="12.75">
      <c r="B1272" s="761"/>
      <c r="C1272" s="231"/>
      <c r="D1272" s="851"/>
      <c r="E1272" s="851"/>
      <c r="F1272" s="224"/>
    </row>
    <row r="1273" spans="2:6" ht="12.75">
      <c r="B1273" s="761"/>
      <c r="C1273" s="231"/>
      <c r="D1273" s="851"/>
      <c r="E1273" s="851"/>
      <c r="F1273" s="224"/>
    </row>
    <row r="1274" spans="2:6" ht="12.75">
      <c r="B1274" s="761"/>
      <c r="C1274" s="231"/>
      <c r="D1274" s="851"/>
      <c r="E1274" s="851"/>
      <c r="F1274" s="224"/>
    </row>
    <row r="1275" spans="2:6" ht="12.75">
      <c r="B1275" s="761"/>
      <c r="C1275" s="231"/>
      <c r="D1275" s="851"/>
      <c r="E1275" s="851"/>
      <c r="F1275" s="224"/>
    </row>
    <row r="1276" spans="2:6" ht="12.75">
      <c r="B1276" s="761"/>
      <c r="C1276" s="231"/>
      <c r="D1276" s="851"/>
      <c r="E1276" s="851"/>
      <c r="F1276" s="224"/>
    </row>
    <row r="1277" spans="2:6" ht="12.75">
      <c r="B1277" s="761"/>
      <c r="C1277" s="231"/>
      <c r="D1277" s="851"/>
      <c r="E1277" s="851"/>
      <c r="F1277" s="224"/>
    </row>
    <row r="1278" spans="2:6" ht="12.75">
      <c r="B1278" s="761"/>
      <c r="C1278" s="231"/>
      <c r="D1278" s="851"/>
      <c r="E1278" s="851"/>
      <c r="F1278" s="224"/>
    </row>
    <row r="1279" spans="2:6" ht="12.75">
      <c r="B1279" s="761"/>
      <c r="C1279" s="231"/>
      <c r="D1279" s="851"/>
      <c r="E1279" s="851"/>
      <c r="F1279" s="224"/>
    </row>
    <row r="1280" spans="2:6" ht="12.75">
      <c r="B1280" s="761"/>
      <c r="C1280" s="231"/>
      <c r="D1280" s="851"/>
      <c r="E1280" s="851"/>
      <c r="F1280" s="224"/>
    </row>
    <row r="1281" spans="2:6" ht="12.75">
      <c r="B1281" s="761"/>
      <c r="C1281" s="231"/>
      <c r="D1281" s="851"/>
      <c r="E1281" s="851"/>
      <c r="F1281" s="224"/>
    </row>
    <row r="1282" spans="2:6" ht="12.75">
      <c r="B1282" s="761"/>
      <c r="C1282" s="231"/>
      <c r="D1282" s="851"/>
      <c r="E1282" s="851"/>
      <c r="F1282" s="224"/>
    </row>
    <row r="1283" spans="2:6" ht="12.75">
      <c r="B1283" s="761"/>
      <c r="C1283" s="231"/>
      <c r="D1283" s="851"/>
      <c r="E1283" s="851"/>
      <c r="F1283" s="224"/>
    </row>
    <row r="1284" spans="2:6" ht="12.75">
      <c r="B1284" s="761"/>
      <c r="C1284" s="231"/>
      <c r="D1284" s="851"/>
      <c r="E1284" s="851"/>
      <c r="F1284" s="224"/>
    </row>
    <row r="1285" spans="2:6" ht="12.75">
      <c r="B1285" s="761"/>
      <c r="C1285" s="231"/>
      <c r="D1285" s="851"/>
      <c r="E1285" s="851"/>
      <c r="F1285" s="224"/>
    </row>
    <row r="1286" spans="2:6" ht="12.75">
      <c r="B1286" s="761"/>
      <c r="C1286" s="231"/>
      <c r="D1286" s="851"/>
      <c r="E1286" s="851"/>
      <c r="F1286" s="224"/>
    </row>
    <row r="1287" spans="2:6" ht="12.75">
      <c r="B1287" s="761"/>
      <c r="C1287" s="231"/>
      <c r="D1287" s="851"/>
      <c r="E1287" s="851"/>
      <c r="F1287" s="224"/>
    </row>
    <row r="1288" spans="2:6" ht="12.75">
      <c r="B1288" s="761"/>
      <c r="C1288" s="231"/>
      <c r="D1288" s="851"/>
      <c r="E1288" s="851"/>
      <c r="F1288" s="224"/>
    </row>
    <row r="1289" spans="2:6" ht="12.75">
      <c r="B1289" s="761"/>
      <c r="C1289" s="231"/>
      <c r="D1289" s="851"/>
      <c r="E1289" s="851"/>
      <c r="F1289" s="224"/>
    </row>
    <row r="1290" spans="2:6" ht="12.75">
      <c r="B1290" s="761"/>
      <c r="C1290" s="231"/>
      <c r="D1290" s="851"/>
      <c r="E1290" s="851"/>
      <c r="F1290" s="224"/>
    </row>
    <row r="1291" spans="2:6" ht="12.75">
      <c r="B1291" s="761"/>
      <c r="C1291" s="231"/>
      <c r="D1291" s="851"/>
      <c r="E1291" s="851"/>
      <c r="F1291" s="224"/>
    </row>
    <row r="1292" spans="2:6" ht="12.75">
      <c r="B1292" s="761"/>
      <c r="C1292" s="231"/>
      <c r="D1292" s="851"/>
      <c r="E1292" s="851"/>
      <c r="F1292" s="224"/>
    </row>
    <row r="1293" spans="2:6" ht="12.75">
      <c r="B1293" s="761"/>
      <c r="C1293" s="231"/>
      <c r="D1293" s="851"/>
      <c r="E1293" s="851"/>
      <c r="F1293" s="224"/>
    </row>
    <row r="1294" spans="2:6" ht="12.75">
      <c r="B1294" s="761"/>
      <c r="C1294" s="231"/>
      <c r="D1294" s="851"/>
      <c r="E1294" s="851"/>
      <c r="F1294" s="224"/>
    </row>
    <row r="1295" spans="2:6" ht="12.75">
      <c r="B1295" s="761"/>
      <c r="C1295" s="231"/>
      <c r="D1295" s="851"/>
      <c r="E1295" s="851"/>
      <c r="F1295" s="224"/>
    </row>
    <row r="1296" spans="2:6" ht="12.75">
      <c r="B1296" s="761"/>
      <c r="C1296" s="231"/>
      <c r="D1296" s="851"/>
      <c r="E1296" s="851"/>
      <c r="F1296" s="224"/>
    </row>
    <row r="1297" spans="2:6" ht="12.75">
      <c r="B1297" s="761"/>
      <c r="C1297" s="231"/>
      <c r="D1297" s="851"/>
      <c r="E1297" s="851"/>
      <c r="F1297" s="224"/>
    </row>
    <row r="1298" spans="2:6" ht="12.75">
      <c r="B1298" s="761"/>
      <c r="C1298" s="231"/>
      <c r="D1298" s="851"/>
      <c r="E1298" s="851"/>
      <c r="F1298" s="224"/>
    </row>
    <row r="1299" spans="2:6" ht="12.75">
      <c r="B1299" s="761"/>
      <c r="C1299" s="231"/>
      <c r="D1299" s="851"/>
      <c r="E1299" s="851"/>
      <c r="F1299" s="224"/>
    </row>
    <row r="1300" spans="2:6" ht="12.75">
      <c r="B1300" s="761"/>
      <c r="C1300" s="231"/>
      <c r="D1300" s="851"/>
      <c r="E1300" s="851"/>
      <c r="F1300" s="224"/>
    </row>
    <row r="1301" spans="2:6" ht="12.75">
      <c r="B1301" s="761"/>
      <c r="C1301" s="231"/>
      <c r="D1301" s="851"/>
      <c r="E1301" s="851"/>
      <c r="F1301" s="224"/>
    </row>
    <row r="1302" spans="2:6" ht="12.75">
      <c r="B1302" s="761"/>
      <c r="C1302" s="231"/>
      <c r="D1302" s="851"/>
      <c r="E1302" s="851"/>
      <c r="F1302" s="224"/>
    </row>
    <row r="1303" spans="2:6" ht="12.75">
      <c r="B1303" s="761"/>
      <c r="C1303" s="231"/>
      <c r="D1303" s="851"/>
      <c r="E1303" s="851"/>
      <c r="F1303" s="224"/>
    </row>
    <row r="1304" spans="2:6" ht="12.75">
      <c r="B1304" s="761"/>
      <c r="C1304" s="231"/>
      <c r="D1304" s="851"/>
      <c r="E1304" s="851"/>
      <c r="F1304" s="224"/>
    </row>
    <row r="1305" spans="2:6" ht="12.75">
      <c r="B1305" s="761"/>
      <c r="C1305" s="231"/>
      <c r="D1305" s="851"/>
      <c r="E1305" s="851"/>
      <c r="F1305" s="224"/>
    </row>
    <row r="1306" spans="2:6" ht="12.75">
      <c r="B1306" s="761"/>
      <c r="C1306" s="231"/>
      <c r="D1306" s="851"/>
      <c r="E1306" s="851"/>
      <c r="F1306" s="224"/>
    </row>
    <row r="1307" spans="2:6" ht="12.75">
      <c r="B1307" s="761"/>
      <c r="C1307" s="231"/>
      <c r="D1307" s="851"/>
      <c r="E1307" s="851"/>
      <c r="F1307" s="224"/>
    </row>
    <row r="1308" spans="2:6" ht="12.75">
      <c r="B1308" s="761"/>
      <c r="C1308" s="231"/>
      <c r="D1308" s="851"/>
      <c r="E1308" s="851"/>
      <c r="F1308" s="224"/>
    </row>
    <row r="1309" spans="2:6" ht="12.75">
      <c r="B1309" s="761"/>
      <c r="C1309" s="231"/>
      <c r="D1309" s="851"/>
      <c r="E1309" s="851"/>
      <c r="F1309" s="224"/>
    </row>
    <row r="1310" spans="2:6" ht="12.75">
      <c r="B1310" s="761"/>
      <c r="C1310" s="231"/>
      <c r="D1310" s="851"/>
      <c r="E1310" s="851"/>
      <c r="F1310" s="224"/>
    </row>
    <row r="1311" spans="2:6" ht="12.75">
      <c r="B1311" s="761"/>
      <c r="C1311" s="231"/>
      <c r="D1311" s="851"/>
      <c r="E1311" s="851"/>
      <c r="F1311" s="224"/>
    </row>
    <row r="1312" spans="2:6" ht="12.75">
      <c r="B1312" s="761"/>
      <c r="C1312" s="231"/>
      <c r="D1312" s="851"/>
      <c r="E1312" s="851"/>
      <c r="F1312" s="224"/>
    </row>
    <row r="1313" spans="2:6" ht="12.75">
      <c r="B1313" s="761"/>
      <c r="C1313" s="231"/>
      <c r="D1313" s="851"/>
      <c r="E1313" s="851"/>
      <c r="F1313" s="224"/>
    </row>
    <row r="1314" spans="2:6" ht="12.75">
      <c r="B1314" s="761"/>
      <c r="C1314" s="231"/>
      <c r="D1314" s="851"/>
      <c r="E1314" s="851"/>
      <c r="F1314" s="224"/>
    </row>
    <row r="1315" spans="2:6" ht="12.75">
      <c r="B1315" s="761"/>
      <c r="C1315" s="231"/>
      <c r="D1315" s="851"/>
      <c r="E1315" s="851"/>
      <c r="F1315" s="224"/>
    </row>
    <row r="1316" spans="2:6" ht="12.75">
      <c r="B1316" s="761"/>
      <c r="C1316" s="231"/>
      <c r="D1316" s="851"/>
      <c r="E1316" s="851"/>
      <c r="F1316" s="224"/>
    </row>
    <row r="1317" spans="2:6" ht="12.75">
      <c r="B1317" s="761"/>
      <c r="C1317" s="231"/>
      <c r="D1317" s="851"/>
      <c r="E1317" s="851"/>
      <c r="F1317" s="224"/>
    </row>
    <row r="1318" spans="2:6" ht="12.75">
      <c r="B1318" s="761"/>
      <c r="C1318" s="231"/>
      <c r="D1318" s="851"/>
      <c r="E1318" s="851"/>
      <c r="F1318" s="224"/>
    </row>
    <row r="1319" spans="2:6" ht="12.75">
      <c r="B1319" s="761"/>
      <c r="C1319" s="231"/>
      <c r="D1319" s="851"/>
      <c r="E1319" s="851"/>
      <c r="F1319" s="224"/>
    </row>
    <row r="1320" spans="2:6" ht="12.75">
      <c r="B1320" s="761"/>
      <c r="C1320" s="231"/>
      <c r="D1320" s="851"/>
      <c r="E1320" s="851"/>
      <c r="F1320" s="224"/>
    </row>
    <row r="1321" spans="2:6" ht="12.75">
      <c r="B1321" s="761"/>
      <c r="C1321" s="231"/>
      <c r="D1321" s="851"/>
      <c r="E1321" s="851"/>
      <c r="F1321" s="224"/>
    </row>
    <row r="1322" spans="2:6" ht="12.75">
      <c r="B1322" s="761"/>
      <c r="C1322" s="231"/>
      <c r="D1322" s="851"/>
      <c r="E1322" s="851"/>
      <c r="F1322" s="224"/>
    </row>
    <row r="1323" spans="2:6" ht="12.75">
      <c r="B1323" s="761"/>
      <c r="C1323" s="231"/>
      <c r="D1323" s="851"/>
      <c r="E1323" s="851"/>
      <c r="F1323" s="224"/>
    </row>
    <row r="1324" spans="2:6" ht="12.75">
      <c r="B1324" s="761"/>
      <c r="C1324" s="231"/>
      <c r="D1324" s="851"/>
      <c r="E1324" s="851"/>
      <c r="F1324" s="224"/>
    </row>
    <row r="1325" spans="2:6" ht="12.75">
      <c r="B1325" s="761"/>
      <c r="C1325" s="231"/>
      <c r="D1325" s="851"/>
      <c r="E1325" s="851"/>
      <c r="F1325" s="224"/>
    </row>
    <row r="1326" spans="2:6" ht="12.75">
      <c r="B1326" s="761"/>
      <c r="C1326" s="231"/>
      <c r="D1326" s="851"/>
      <c r="E1326" s="851"/>
      <c r="F1326" s="224"/>
    </row>
    <row r="1327" spans="2:6" ht="12.75">
      <c r="B1327" s="761"/>
      <c r="C1327" s="231"/>
      <c r="D1327" s="851"/>
      <c r="E1327" s="851"/>
      <c r="F1327" s="224"/>
    </row>
    <row r="1328" spans="2:6" ht="12.75">
      <c r="B1328" s="761"/>
      <c r="C1328" s="231"/>
      <c r="D1328" s="851"/>
      <c r="E1328" s="851"/>
      <c r="F1328" s="224"/>
    </row>
    <row r="1329" spans="2:6" ht="12.75">
      <c r="B1329" s="761"/>
      <c r="C1329" s="231"/>
      <c r="D1329" s="851"/>
      <c r="E1329" s="851"/>
      <c r="F1329" s="224"/>
    </row>
    <row r="1330" spans="2:6" ht="12.75">
      <c r="B1330" s="761"/>
      <c r="C1330" s="231"/>
      <c r="D1330" s="851"/>
      <c r="E1330" s="851"/>
      <c r="F1330" s="224"/>
    </row>
    <row r="1331" spans="2:6" ht="12.75">
      <c r="B1331" s="761"/>
      <c r="C1331" s="231"/>
      <c r="D1331" s="851"/>
      <c r="E1331" s="851"/>
      <c r="F1331" s="224"/>
    </row>
    <row r="1332" spans="2:6" ht="12.75">
      <c r="B1332" s="761"/>
      <c r="C1332" s="231"/>
      <c r="D1332" s="851"/>
      <c r="E1332" s="851"/>
      <c r="F1332" s="224"/>
    </row>
    <row r="1333" spans="2:6" ht="12.75">
      <c r="B1333" s="761"/>
      <c r="C1333" s="231"/>
      <c r="D1333" s="851"/>
      <c r="E1333" s="851"/>
      <c r="F1333" s="224"/>
    </row>
    <row r="1334" spans="2:6" ht="12.75">
      <c r="B1334" s="761"/>
      <c r="C1334" s="231"/>
      <c r="D1334" s="851"/>
      <c r="E1334" s="851"/>
      <c r="F1334" s="224"/>
    </row>
    <row r="1335" spans="2:6" ht="12.75">
      <c r="B1335" s="761"/>
      <c r="C1335" s="231"/>
      <c r="D1335" s="851"/>
      <c r="E1335" s="851"/>
      <c r="F1335" s="224"/>
    </row>
    <row r="1336" spans="2:6" ht="12.75">
      <c r="B1336" s="761"/>
      <c r="C1336" s="231"/>
      <c r="D1336" s="851"/>
      <c r="E1336" s="851"/>
      <c r="F1336" s="224"/>
    </row>
    <row r="1337" spans="2:6" ht="12.75">
      <c r="B1337" s="761"/>
      <c r="C1337" s="231"/>
      <c r="D1337" s="851"/>
      <c r="E1337" s="851"/>
      <c r="F1337" s="224"/>
    </row>
    <row r="1338" spans="2:6" ht="12.75">
      <c r="B1338" s="761"/>
      <c r="C1338" s="231"/>
      <c r="D1338" s="851"/>
      <c r="E1338" s="851"/>
      <c r="F1338" s="224"/>
    </row>
    <row r="1339" spans="2:6" ht="12.75">
      <c r="B1339" s="761"/>
      <c r="C1339" s="231"/>
      <c r="D1339" s="851"/>
      <c r="E1339" s="851"/>
      <c r="F1339" s="224"/>
    </row>
    <row r="1340" spans="2:6" ht="12.75">
      <c r="B1340" s="761"/>
      <c r="C1340" s="231"/>
      <c r="D1340" s="851"/>
      <c r="E1340" s="851"/>
      <c r="F1340" s="224"/>
    </row>
    <row r="1341" spans="2:6" ht="12.75">
      <c r="B1341" s="761"/>
      <c r="C1341" s="231"/>
      <c r="D1341" s="851"/>
      <c r="E1341" s="851"/>
      <c r="F1341" s="224"/>
    </row>
    <row r="1342" spans="2:6" ht="12.75">
      <c r="B1342" s="761"/>
      <c r="C1342" s="231"/>
      <c r="D1342" s="851"/>
      <c r="E1342" s="851"/>
      <c r="F1342" s="224"/>
    </row>
    <row r="1343" spans="2:6" ht="12.75">
      <c r="B1343" s="761"/>
      <c r="C1343" s="231"/>
      <c r="D1343" s="851"/>
      <c r="E1343" s="851"/>
      <c r="F1343" s="224"/>
    </row>
    <row r="1344" spans="2:6" ht="12.75">
      <c r="B1344" s="761"/>
      <c r="C1344" s="231"/>
      <c r="D1344" s="851"/>
      <c r="E1344" s="851"/>
      <c r="F1344" s="224"/>
    </row>
    <row r="1345" spans="2:6" ht="12.75">
      <c r="B1345" s="761"/>
      <c r="C1345" s="231"/>
      <c r="D1345" s="851"/>
      <c r="E1345" s="851"/>
      <c r="F1345" s="224"/>
    </row>
    <row r="1346" spans="2:6" ht="12.75">
      <c r="B1346" s="761"/>
      <c r="C1346" s="231"/>
      <c r="D1346" s="851"/>
      <c r="E1346" s="851"/>
      <c r="F1346" s="224"/>
    </row>
    <row r="1347" spans="2:6" ht="12.75">
      <c r="B1347" s="761"/>
      <c r="C1347" s="231"/>
      <c r="D1347" s="851"/>
      <c r="E1347" s="851"/>
      <c r="F1347" s="224"/>
    </row>
    <row r="1348" spans="2:6" ht="12.75">
      <c r="B1348" s="761"/>
      <c r="C1348" s="231"/>
      <c r="D1348" s="851"/>
      <c r="E1348" s="851"/>
      <c r="F1348" s="224"/>
    </row>
    <row r="1349" spans="2:6" ht="12.75">
      <c r="B1349" s="761"/>
      <c r="C1349" s="231"/>
      <c r="D1349" s="851"/>
      <c r="E1349" s="851"/>
      <c r="F1349" s="224"/>
    </row>
    <row r="1350" spans="2:6" ht="12.75">
      <c r="B1350" s="761"/>
      <c r="C1350" s="231"/>
      <c r="D1350" s="851"/>
      <c r="E1350" s="851"/>
      <c r="F1350" s="224"/>
    </row>
    <row r="1351" spans="2:6" ht="12.75">
      <c r="B1351" s="761"/>
      <c r="C1351" s="231"/>
      <c r="D1351" s="851"/>
      <c r="E1351" s="851"/>
      <c r="F1351" s="224"/>
    </row>
    <row r="1352" spans="2:6" ht="12.75">
      <c r="B1352" s="761"/>
      <c r="C1352" s="231"/>
      <c r="D1352" s="851"/>
      <c r="E1352" s="851"/>
      <c r="F1352" s="224"/>
    </row>
    <row r="1353" spans="2:6" ht="12.75">
      <c r="B1353" s="761"/>
      <c r="C1353" s="231"/>
      <c r="D1353" s="851"/>
      <c r="E1353" s="851"/>
      <c r="F1353" s="224"/>
    </row>
    <row r="1354" spans="2:6" ht="12.75">
      <c r="B1354" s="761"/>
      <c r="C1354" s="231"/>
      <c r="D1354" s="851"/>
      <c r="E1354" s="851"/>
      <c r="F1354" s="224"/>
    </row>
    <row r="1355" spans="2:6" ht="12.75">
      <c r="B1355" s="761"/>
      <c r="C1355" s="231"/>
      <c r="D1355" s="851"/>
      <c r="E1355" s="851"/>
      <c r="F1355" s="224"/>
    </row>
    <row r="1356" spans="2:6" ht="12.75">
      <c r="B1356" s="761"/>
      <c r="C1356" s="231"/>
      <c r="D1356" s="851"/>
      <c r="E1356" s="851"/>
      <c r="F1356" s="224"/>
    </row>
    <row r="1357" spans="2:6" ht="12.75">
      <c r="B1357" s="761"/>
      <c r="C1357" s="231"/>
      <c r="D1357" s="851"/>
      <c r="E1357" s="851"/>
      <c r="F1357" s="224"/>
    </row>
    <row r="1358" spans="2:6" ht="12.75">
      <c r="B1358" s="761"/>
      <c r="C1358" s="231"/>
      <c r="D1358" s="851"/>
      <c r="E1358" s="851"/>
      <c r="F1358" s="224"/>
    </row>
    <row r="1359" spans="2:6" ht="12.75">
      <c r="B1359" s="761"/>
      <c r="C1359" s="231"/>
      <c r="D1359" s="851"/>
      <c r="E1359" s="851"/>
      <c r="F1359" s="224"/>
    </row>
    <row r="1360" spans="2:6" ht="12.75">
      <c r="B1360" s="761"/>
      <c r="C1360" s="231"/>
      <c r="D1360" s="851"/>
      <c r="E1360" s="851"/>
      <c r="F1360" s="224"/>
    </row>
    <row r="1361" spans="2:6" ht="12.75">
      <c r="B1361" s="761"/>
      <c r="C1361" s="231"/>
      <c r="D1361" s="851"/>
      <c r="E1361" s="851"/>
      <c r="F1361" s="224"/>
    </row>
    <row r="1362" spans="2:6" ht="12.75">
      <c r="B1362" s="761"/>
      <c r="C1362" s="231"/>
      <c r="D1362" s="851"/>
      <c r="E1362" s="851"/>
      <c r="F1362" s="224"/>
    </row>
    <row r="1363" spans="2:6" ht="12.75">
      <c r="B1363" s="761"/>
      <c r="C1363" s="231"/>
      <c r="D1363" s="851"/>
      <c r="E1363" s="851"/>
      <c r="F1363" s="224"/>
    </row>
    <row r="1364" spans="2:6" ht="12.75">
      <c r="B1364" s="761"/>
      <c r="C1364" s="231"/>
      <c r="D1364" s="851"/>
      <c r="E1364" s="851"/>
      <c r="F1364" s="224"/>
    </row>
    <row r="1365" spans="2:6" ht="12.75">
      <c r="B1365" s="761"/>
      <c r="C1365" s="231"/>
      <c r="D1365" s="851"/>
      <c r="E1365" s="851"/>
      <c r="F1365" s="224"/>
    </row>
    <row r="1366" spans="2:6" ht="12.75">
      <c r="B1366" s="761"/>
      <c r="C1366" s="231"/>
      <c r="D1366" s="851"/>
      <c r="E1366" s="851"/>
      <c r="F1366" s="224"/>
    </row>
    <row r="1367" spans="2:6" ht="12.75">
      <c r="B1367" s="761"/>
      <c r="C1367" s="231"/>
      <c r="D1367" s="851"/>
      <c r="E1367" s="851"/>
      <c r="F1367" s="224"/>
    </row>
    <row r="1368" spans="2:6" ht="12.75">
      <c r="B1368" s="761"/>
      <c r="C1368" s="231"/>
      <c r="D1368" s="851"/>
      <c r="E1368" s="851"/>
      <c r="F1368" s="224"/>
    </row>
    <row r="1369" spans="2:6" ht="12.75">
      <c r="B1369" s="761"/>
      <c r="C1369" s="231"/>
      <c r="D1369" s="851"/>
      <c r="E1369" s="851"/>
      <c r="F1369" s="224"/>
    </row>
    <row r="1370" spans="2:6" ht="12.75">
      <c r="B1370" s="761"/>
      <c r="C1370" s="231"/>
      <c r="D1370" s="851"/>
      <c r="E1370" s="851"/>
      <c r="F1370" s="224"/>
    </row>
    <row r="1371" spans="2:6" ht="12.75">
      <c r="B1371" s="761"/>
      <c r="C1371" s="231"/>
      <c r="D1371" s="851"/>
      <c r="E1371" s="851"/>
      <c r="F1371" s="224"/>
    </row>
    <row r="1372" spans="2:6" ht="12.75">
      <c r="B1372" s="761"/>
      <c r="C1372" s="231"/>
      <c r="D1372" s="851"/>
      <c r="E1372" s="851"/>
      <c r="F1372" s="224"/>
    </row>
    <row r="1373" spans="2:6" ht="12.75">
      <c r="B1373" s="761"/>
      <c r="C1373" s="231"/>
      <c r="D1373" s="851"/>
      <c r="E1373" s="851"/>
      <c r="F1373" s="224"/>
    </row>
    <row r="1374" spans="2:6" ht="12.75">
      <c r="B1374" s="761"/>
      <c r="C1374" s="231"/>
      <c r="D1374" s="851"/>
      <c r="E1374" s="851"/>
      <c r="F1374" s="224"/>
    </row>
    <row r="1375" spans="2:6" ht="12.75">
      <c r="B1375" s="761"/>
      <c r="C1375" s="231"/>
      <c r="D1375" s="851"/>
      <c r="E1375" s="851"/>
      <c r="F1375" s="224"/>
    </row>
    <row r="1376" spans="2:6" ht="12.75">
      <c r="B1376" s="761"/>
      <c r="C1376" s="231"/>
      <c r="D1376" s="851"/>
      <c r="E1376" s="851"/>
      <c r="F1376" s="224"/>
    </row>
    <row r="1377" spans="2:6" ht="12.75">
      <c r="B1377" s="761"/>
      <c r="C1377" s="231"/>
      <c r="D1377" s="851"/>
      <c r="E1377" s="851"/>
      <c r="F1377" s="224"/>
    </row>
    <row r="1378" spans="2:6" ht="12.75">
      <c r="B1378" s="761"/>
      <c r="C1378" s="231"/>
      <c r="D1378" s="851"/>
      <c r="E1378" s="851"/>
      <c r="F1378" s="224"/>
    </row>
    <row r="1379" spans="2:6" ht="12.75">
      <c r="B1379" s="761"/>
      <c r="C1379" s="231"/>
      <c r="D1379" s="851"/>
      <c r="E1379" s="851"/>
      <c r="F1379" s="224"/>
    </row>
    <row r="1380" spans="2:6" ht="12.75">
      <c r="B1380" s="761"/>
      <c r="C1380" s="231"/>
      <c r="D1380" s="851"/>
      <c r="E1380" s="851"/>
      <c r="F1380" s="224"/>
    </row>
    <row r="1381" spans="2:6" ht="12.75">
      <c r="B1381" s="761"/>
      <c r="C1381" s="231"/>
      <c r="D1381" s="851"/>
      <c r="E1381" s="851"/>
      <c r="F1381" s="224"/>
    </row>
    <row r="1382" spans="2:6" ht="12.75">
      <c r="B1382" s="761"/>
      <c r="C1382" s="231"/>
      <c r="D1382" s="851"/>
      <c r="E1382" s="851"/>
      <c r="F1382" s="224"/>
    </row>
    <row r="1383" spans="2:6" ht="12.75">
      <c r="B1383" s="761"/>
      <c r="C1383" s="231"/>
      <c r="D1383" s="851"/>
      <c r="E1383" s="851"/>
      <c r="F1383" s="224"/>
    </row>
    <row r="1384" spans="2:6" ht="12.75">
      <c r="B1384" s="761"/>
      <c r="C1384" s="231"/>
      <c r="D1384" s="851"/>
      <c r="E1384" s="851"/>
      <c r="F1384" s="224"/>
    </row>
    <row r="1385" spans="2:6" ht="12.75">
      <c r="B1385" s="761"/>
      <c r="C1385" s="231"/>
      <c r="D1385" s="851"/>
      <c r="E1385" s="851"/>
      <c r="F1385" s="224"/>
    </row>
    <row r="1386" spans="2:6" ht="12.75">
      <c r="B1386" s="761"/>
      <c r="C1386" s="231"/>
      <c r="D1386" s="851"/>
      <c r="E1386" s="851"/>
      <c r="F1386" s="224"/>
    </row>
    <row r="1387" spans="2:6" ht="12.75">
      <c r="B1387" s="761"/>
      <c r="C1387" s="231"/>
      <c r="D1387" s="851"/>
      <c r="E1387" s="851"/>
      <c r="F1387" s="224"/>
    </row>
    <row r="1388" spans="2:6" ht="12.75">
      <c r="B1388" s="761"/>
      <c r="C1388" s="231"/>
      <c r="D1388" s="851"/>
      <c r="E1388" s="851"/>
      <c r="F1388" s="224"/>
    </row>
    <row r="1389" spans="2:6" ht="12.75">
      <c r="B1389" s="761"/>
      <c r="C1389" s="231"/>
      <c r="D1389" s="851"/>
      <c r="E1389" s="851"/>
      <c r="F1389" s="224"/>
    </row>
    <row r="1390" spans="2:6" ht="12.75">
      <c r="B1390" s="761"/>
      <c r="C1390" s="231"/>
      <c r="D1390" s="851"/>
      <c r="E1390" s="851"/>
      <c r="F1390" s="224"/>
    </row>
    <row r="1391" spans="2:6" ht="12.75">
      <c r="B1391" s="761"/>
      <c r="C1391" s="231"/>
      <c r="D1391" s="851"/>
      <c r="E1391" s="851"/>
      <c r="F1391" s="224"/>
    </row>
    <row r="1392" spans="2:6" ht="12.75">
      <c r="B1392" s="761"/>
      <c r="C1392" s="231"/>
      <c r="D1392" s="851"/>
      <c r="E1392" s="851"/>
      <c r="F1392" s="224"/>
    </row>
    <row r="1393" spans="2:6" ht="12.75">
      <c r="B1393" s="761"/>
      <c r="C1393" s="231"/>
      <c r="D1393" s="851"/>
      <c r="E1393" s="851"/>
      <c r="F1393" s="224"/>
    </row>
    <row r="1394" spans="2:6" ht="12.75">
      <c r="B1394" s="761"/>
      <c r="C1394" s="231"/>
      <c r="D1394" s="851"/>
      <c r="E1394" s="851"/>
      <c r="F1394" s="224"/>
    </row>
    <row r="1395" spans="2:6" ht="12.75">
      <c r="B1395" s="761"/>
      <c r="C1395" s="231"/>
      <c r="D1395" s="851"/>
      <c r="E1395" s="851"/>
      <c r="F1395" s="224"/>
    </row>
    <row r="1396" spans="2:6" ht="12.75">
      <c r="B1396" s="761"/>
      <c r="C1396" s="231"/>
      <c r="D1396" s="851"/>
      <c r="E1396" s="851"/>
      <c r="F1396" s="224"/>
    </row>
    <row r="1397" spans="2:6" ht="12.75">
      <c r="B1397" s="761"/>
      <c r="C1397" s="231"/>
      <c r="D1397" s="851"/>
      <c r="E1397" s="851"/>
      <c r="F1397" s="224"/>
    </row>
    <row r="1398" spans="2:6" ht="12.75">
      <c r="B1398" s="761"/>
      <c r="C1398" s="231"/>
      <c r="D1398" s="851"/>
      <c r="E1398" s="851"/>
      <c r="F1398" s="224"/>
    </row>
    <row r="1399" spans="2:6" ht="12.75">
      <c r="B1399" s="761"/>
      <c r="C1399" s="231"/>
      <c r="D1399" s="851"/>
      <c r="E1399" s="851"/>
      <c r="F1399" s="224"/>
    </row>
    <row r="1400" spans="2:6" ht="12.75">
      <c r="B1400" s="761"/>
      <c r="C1400" s="231"/>
      <c r="D1400" s="851"/>
      <c r="E1400" s="851"/>
      <c r="F1400" s="224"/>
    </row>
    <row r="1401" spans="2:6" ht="12.75">
      <c r="B1401" s="761"/>
      <c r="C1401" s="231"/>
      <c r="D1401" s="851"/>
      <c r="E1401" s="851"/>
      <c r="F1401" s="224"/>
    </row>
    <row r="1402" spans="2:6" ht="12.75">
      <c r="B1402" s="761"/>
      <c r="C1402" s="231"/>
      <c r="D1402" s="851"/>
      <c r="E1402" s="851"/>
      <c r="F1402" s="224"/>
    </row>
    <row r="1403" spans="2:6" ht="12.75">
      <c r="B1403" s="761"/>
      <c r="C1403" s="231"/>
      <c r="D1403" s="851"/>
      <c r="E1403" s="851"/>
      <c r="F1403" s="224"/>
    </row>
    <row r="1404" spans="2:6" ht="12.75">
      <c r="B1404" s="761"/>
      <c r="C1404" s="231"/>
      <c r="D1404" s="851"/>
      <c r="E1404" s="851"/>
      <c r="F1404" s="224"/>
    </row>
    <row r="1405" spans="2:6" ht="12.75">
      <c r="B1405" s="761"/>
      <c r="C1405" s="231"/>
      <c r="D1405" s="851"/>
      <c r="E1405" s="851"/>
      <c r="F1405" s="224"/>
    </row>
    <row r="1406" spans="2:6" ht="12.75">
      <c r="B1406" s="761"/>
      <c r="C1406" s="231"/>
      <c r="D1406" s="851"/>
      <c r="E1406" s="851"/>
      <c r="F1406" s="224"/>
    </row>
    <row r="1407" spans="2:6" ht="12.75">
      <c r="B1407" s="761"/>
      <c r="C1407" s="231"/>
      <c r="D1407" s="851"/>
      <c r="E1407" s="851"/>
      <c r="F1407" s="224"/>
    </row>
    <row r="1408" spans="2:6" ht="12.75">
      <c r="B1408" s="761"/>
      <c r="C1408" s="231"/>
      <c r="D1408" s="851"/>
      <c r="E1408" s="851"/>
      <c r="F1408" s="224"/>
    </row>
    <row r="1409" spans="2:6" ht="12.75">
      <c r="B1409" s="761"/>
      <c r="C1409" s="231"/>
      <c r="D1409" s="851"/>
      <c r="E1409" s="851"/>
      <c r="F1409" s="224"/>
    </row>
    <row r="1410" spans="2:6" ht="12.75">
      <c r="B1410" s="761"/>
      <c r="C1410" s="231"/>
      <c r="D1410" s="851"/>
      <c r="E1410" s="851"/>
      <c r="F1410" s="224"/>
    </row>
    <row r="1411" spans="2:6" ht="12.75">
      <c r="B1411" s="761"/>
      <c r="C1411" s="231"/>
      <c r="D1411" s="851"/>
      <c r="E1411" s="851"/>
      <c r="F1411" s="224"/>
    </row>
    <row r="1412" spans="2:6" ht="12.75">
      <c r="B1412" s="761"/>
      <c r="C1412" s="231"/>
      <c r="D1412" s="851"/>
      <c r="E1412" s="851"/>
      <c r="F1412" s="224"/>
    </row>
    <row r="1413" spans="2:6" ht="12.75">
      <c r="B1413" s="761"/>
      <c r="C1413" s="231"/>
      <c r="D1413" s="851"/>
      <c r="E1413" s="851"/>
      <c r="F1413" s="224"/>
    </row>
    <row r="1414" spans="2:6" ht="12.75">
      <c r="B1414" s="761"/>
      <c r="C1414" s="231"/>
      <c r="D1414" s="851"/>
      <c r="E1414" s="851"/>
      <c r="F1414" s="224"/>
    </row>
    <row r="1415" spans="2:6" ht="12.75">
      <c r="B1415" s="761"/>
      <c r="C1415" s="231"/>
      <c r="D1415" s="851"/>
      <c r="E1415" s="851"/>
      <c r="F1415" s="224"/>
    </row>
    <row r="1416" spans="2:6" ht="12.75">
      <c r="B1416" s="761"/>
      <c r="C1416" s="231"/>
      <c r="D1416" s="851"/>
      <c r="E1416" s="851"/>
      <c r="F1416" s="224"/>
    </row>
    <row r="1417" spans="2:6" ht="12.75">
      <c r="B1417" s="761"/>
      <c r="C1417" s="231"/>
      <c r="D1417" s="851"/>
      <c r="E1417" s="851"/>
      <c r="F1417" s="224"/>
    </row>
    <row r="1418" spans="2:6" ht="12.75">
      <c r="B1418" s="761"/>
      <c r="C1418" s="231"/>
      <c r="D1418" s="851"/>
      <c r="E1418" s="851"/>
      <c r="F1418" s="224"/>
    </row>
    <row r="1419" spans="2:6" ht="12.75">
      <c r="B1419" s="761"/>
      <c r="C1419" s="231"/>
      <c r="D1419" s="851"/>
      <c r="E1419" s="851"/>
      <c r="F1419" s="224"/>
    </row>
    <row r="1420" spans="2:6" ht="12.75">
      <c r="B1420" s="761"/>
      <c r="C1420" s="231"/>
      <c r="D1420" s="851"/>
      <c r="E1420" s="851"/>
      <c r="F1420" s="224"/>
    </row>
    <row r="1421" spans="2:6" ht="12.75">
      <c r="B1421" s="761"/>
      <c r="C1421" s="231"/>
      <c r="D1421" s="851"/>
      <c r="E1421" s="851"/>
      <c r="F1421" s="224"/>
    </row>
    <row r="1422" spans="2:6" ht="12.75">
      <c r="B1422" s="761"/>
      <c r="C1422" s="231"/>
      <c r="D1422" s="851"/>
      <c r="E1422" s="851"/>
      <c r="F1422" s="224"/>
    </row>
    <row r="1423" spans="2:6" ht="12.75">
      <c r="B1423" s="761"/>
      <c r="C1423" s="231"/>
      <c r="D1423" s="851"/>
      <c r="E1423" s="851"/>
      <c r="F1423" s="224"/>
    </row>
    <row r="1424" spans="2:6" ht="12.75">
      <c r="B1424" s="761"/>
      <c r="C1424" s="231"/>
      <c r="D1424" s="851"/>
      <c r="E1424" s="851"/>
      <c r="F1424" s="224"/>
    </row>
    <row r="1425" spans="2:6" ht="12.75">
      <c r="B1425" s="761"/>
      <c r="C1425" s="231"/>
      <c r="D1425" s="851"/>
      <c r="E1425" s="851"/>
      <c r="F1425" s="224"/>
    </row>
    <row r="1426" spans="2:6" ht="12.75">
      <c r="B1426" s="761"/>
      <c r="C1426" s="231"/>
      <c r="D1426" s="851"/>
      <c r="E1426" s="851"/>
      <c r="F1426" s="224"/>
    </row>
    <row r="1427" spans="2:6" ht="12.75">
      <c r="B1427" s="761"/>
      <c r="C1427" s="231"/>
      <c r="D1427" s="851"/>
      <c r="E1427" s="851"/>
      <c r="F1427" s="224"/>
    </row>
    <row r="1428" spans="2:6" ht="12.75">
      <c r="B1428" s="761"/>
      <c r="C1428" s="231"/>
      <c r="D1428" s="851"/>
      <c r="E1428" s="851"/>
      <c r="F1428" s="224"/>
    </row>
    <row r="1429" spans="2:6" ht="12.75">
      <c r="B1429" s="761"/>
      <c r="C1429" s="231"/>
      <c r="D1429" s="851"/>
      <c r="E1429" s="851"/>
      <c r="F1429" s="224"/>
    </row>
    <row r="1430" spans="2:6" ht="12.75">
      <c r="B1430" s="761"/>
      <c r="C1430" s="231"/>
      <c r="D1430" s="851"/>
      <c r="E1430" s="851"/>
      <c r="F1430" s="224"/>
    </row>
    <row r="1431" spans="2:6" ht="12.75">
      <c r="B1431" s="761"/>
      <c r="C1431" s="231"/>
      <c r="D1431" s="851"/>
      <c r="E1431" s="851"/>
      <c r="F1431" s="224"/>
    </row>
    <row r="1432" spans="2:6" ht="12.75">
      <c r="B1432" s="761"/>
      <c r="C1432" s="231"/>
      <c r="D1432" s="851"/>
      <c r="E1432" s="851"/>
      <c r="F1432" s="224"/>
    </row>
    <row r="1433" spans="2:6" ht="12.75">
      <c r="B1433" s="761"/>
      <c r="C1433" s="231"/>
      <c r="D1433" s="851"/>
      <c r="E1433" s="851"/>
      <c r="F1433" s="224"/>
    </row>
    <row r="1434" spans="2:6" ht="12.75">
      <c r="B1434" s="761"/>
      <c r="C1434" s="231"/>
      <c r="D1434" s="851"/>
      <c r="E1434" s="851"/>
      <c r="F1434" s="224"/>
    </row>
    <row r="1435" spans="2:6" ht="12.75">
      <c r="B1435" s="761"/>
      <c r="C1435" s="231"/>
      <c r="D1435" s="851"/>
      <c r="E1435" s="851"/>
      <c r="F1435" s="224"/>
    </row>
    <row r="1436" spans="2:6" ht="12.75">
      <c r="B1436" s="761"/>
      <c r="C1436" s="231"/>
      <c r="D1436" s="851"/>
      <c r="E1436" s="851"/>
      <c r="F1436" s="224"/>
    </row>
    <row r="1437" spans="2:6" ht="12.75">
      <c r="B1437" s="761"/>
      <c r="C1437" s="231"/>
      <c r="D1437" s="851"/>
      <c r="E1437" s="851"/>
      <c r="F1437" s="224"/>
    </row>
    <row r="1438" spans="2:6" ht="12.75">
      <c r="B1438" s="761"/>
      <c r="C1438" s="231"/>
      <c r="D1438" s="851"/>
      <c r="E1438" s="851"/>
      <c r="F1438" s="224"/>
    </row>
    <row r="1439" spans="2:6" ht="12.75">
      <c r="B1439" s="761"/>
      <c r="C1439" s="231"/>
      <c r="D1439" s="851"/>
      <c r="E1439" s="851"/>
      <c r="F1439" s="224"/>
    </row>
    <row r="1440" spans="2:6" ht="12.75">
      <c r="B1440" s="761"/>
      <c r="C1440" s="231"/>
      <c r="D1440" s="851"/>
      <c r="E1440" s="851"/>
      <c r="F1440" s="224"/>
    </row>
    <row r="1441" spans="2:6" ht="12.75">
      <c r="B1441" s="761"/>
      <c r="C1441" s="231"/>
      <c r="D1441" s="851"/>
      <c r="E1441" s="851"/>
      <c r="F1441" s="224"/>
    </row>
    <row r="1442" spans="2:6" ht="12.75">
      <c r="B1442" s="761"/>
      <c r="C1442" s="231"/>
      <c r="D1442" s="851"/>
      <c r="E1442" s="851"/>
      <c r="F1442" s="224"/>
    </row>
    <row r="1443" spans="2:6" ht="12.75">
      <c r="B1443" s="761"/>
      <c r="C1443" s="231"/>
      <c r="D1443" s="851"/>
      <c r="E1443" s="851"/>
      <c r="F1443" s="224"/>
    </row>
    <row r="1444" spans="2:6" ht="12.75">
      <c r="B1444" s="761"/>
      <c r="C1444" s="231"/>
      <c r="D1444" s="851"/>
      <c r="E1444" s="851"/>
      <c r="F1444" s="224"/>
    </row>
    <row r="1445" spans="2:6" ht="12.75">
      <c r="B1445" s="761"/>
      <c r="C1445" s="231"/>
      <c r="D1445" s="851"/>
      <c r="E1445" s="851"/>
      <c r="F1445" s="224"/>
    </row>
    <row r="1446" spans="2:6" ht="12.75">
      <c r="B1446" s="761"/>
      <c r="C1446" s="231"/>
      <c r="D1446" s="851"/>
      <c r="E1446" s="851"/>
      <c r="F1446" s="224"/>
    </row>
    <row r="1447" spans="2:6" ht="12.75">
      <c r="B1447" s="761"/>
      <c r="C1447" s="231"/>
      <c r="D1447" s="851"/>
      <c r="E1447" s="851"/>
      <c r="F1447" s="224"/>
    </row>
    <row r="1448" spans="2:6" ht="12.75">
      <c r="B1448" s="761"/>
      <c r="C1448" s="231"/>
      <c r="D1448" s="851"/>
      <c r="E1448" s="851"/>
      <c r="F1448" s="224"/>
    </row>
    <row r="1449" spans="2:6" ht="12.75">
      <c r="B1449" s="761"/>
      <c r="C1449" s="231"/>
      <c r="D1449" s="851"/>
      <c r="E1449" s="851"/>
      <c r="F1449" s="224"/>
    </row>
    <row r="1450" spans="2:6" ht="12.75">
      <c r="B1450" s="761"/>
      <c r="C1450" s="231"/>
      <c r="D1450" s="851"/>
      <c r="E1450" s="851"/>
      <c r="F1450" s="224"/>
    </row>
    <row r="1451" spans="2:6" ht="12.75">
      <c r="B1451" s="761"/>
      <c r="C1451" s="231"/>
      <c r="D1451" s="851"/>
      <c r="E1451" s="851"/>
      <c r="F1451" s="224"/>
    </row>
    <row r="1452" spans="2:6" ht="12.75">
      <c r="B1452" s="761"/>
      <c r="C1452" s="231"/>
      <c r="D1452" s="851"/>
      <c r="E1452" s="851"/>
      <c r="F1452" s="224"/>
    </row>
    <row r="1453" spans="2:6" ht="12.75">
      <c r="B1453" s="761"/>
      <c r="C1453" s="231"/>
      <c r="D1453" s="851"/>
      <c r="E1453" s="851"/>
      <c r="F1453" s="224"/>
    </row>
    <row r="1454" spans="2:6" ht="12.75">
      <c r="B1454" s="761"/>
      <c r="C1454" s="231"/>
      <c r="D1454" s="851"/>
      <c r="E1454" s="851"/>
      <c r="F1454" s="224"/>
    </row>
    <row r="1455" spans="2:6" ht="12.75">
      <c r="B1455" s="761"/>
      <c r="C1455" s="231"/>
      <c r="D1455" s="851"/>
      <c r="E1455" s="851"/>
      <c r="F1455" s="224"/>
    </row>
    <row r="1456" spans="2:6" ht="12.75">
      <c r="B1456" s="761"/>
      <c r="C1456" s="231"/>
      <c r="D1456" s="851"/>
      <c r="E1456" s="851"/>
      <c r="F1456" s="224"/>
    </row>
    <row r="1457" spans="2:6" ht="12.75">
      <c r="B1457" s="761"/>
      <c r="C1457" s="231"/>
      <c r="D1457" s="851"/>
      <c r="E1457" s="851"/>
      <c r="F1457" s="224"/>
    </row>
    <row r="1458" spans="2:6" ht="12.75">
      <c r="B1458" s="761"/>
      <c r="C1458" s="231"/>
      <c r="D1458" s="851"/>
      <c r="E1458" s="851"/>
      <c r="F1458" s="224"/>
    </row>
    <row r="1459" spans="2:6" ht="12.75">
      <c r="B1459" s="761"/>
      <c r="C1459" s="231"/>
      <c r="D1459" s="851"/>
      <c r="E1459" s="851"/>
      <c r="F1459" s="224"/>
    </row>
    <row r="1460" spans="2:6" ht="12.75">
      <c r="B1460" s="761"/>
      <c r="C1460" s="231"/>
      <c r="D1460" s="851"/>
      <c r="E1460" s="851"/>
      <c r="F1460" s="224"/>
    </row>
    <row r="1461" spans="2:6" ht="12.75">
      <c r="B1461" s="761"/>
      <c r="C1461" s="231"/>
      <c r="D1461" s="851"/>
      <c r="E1461" s="851"/>
      <c r="F1461" s="224"/>
    </row>
    <row r="1462" spans="2:6" ht="12.75">
      <c r="B1462" s="761"/>
      <c r="C1462" s="231"/>
      <c r="D1462" s="851"/>
      <c r="E1462" s="851"/>
      <c r="F1462" s="224"/>
    </row>
    <row r="1463" spans="2:6" ht="12.75">
      <c r="B1463" s="761"/>
      <c r="C1463" s="231"/>
      <c r="D1463" s="851"/>
      <c r="E1463" s="851"/>
      <c r="F1463" s="224"/>
    </row>
    <row r="1464" spans="2:6" ht="12.75">
      <c r="B1464" s="761"/>
      <c r="C1464" s="231"/>
      <c r="D1464" s="851"/>
      <c r="E1464" s="851"/>
      <c r="F1464" s="224"/>
    </row>
    <row r="1465" spans="2:6" ht="12.75">
      <c r="B1465" s="761"/>
      <c r="C1465" s="231"/>
      <c r="D1465" s="851"/>
      <c r="E1465" s="851"/>
      <c r="F1465" s="224"/>
    </row>
    <row r="1466" spans="2:6" ht="12.75">
      <c r="B1466" s="761"/>
      <c r="C1466" s="231"/>
      <c r="D1466" s="851"/>
      <c r="E1466" s="851"/>
      <c r="F1466" s="224"/>
    </row>
    <row r="1467" spans="2:6" ht="12.75">
      <c r="B1467" s="761"/>
      <c r="C1467" s="231"/>
      <c r="D1467" s="851"/>
      <c r="E1467" s="851"/>
      <c r="F1467" s="224"/>
    </row>
    <row r="1468" spans="2:6" ht="12.75">
      <c r="B1468" s="761"/>
      <c r="C1468" s="231"/>
      <c r="D1468" s="851"/>
      <c r="E1468" s="851"/>
      <c r="F1468" s="224"/>
    </row>
    <row r="1469" spans="2:6" ht="12.75">
      <c r="B1469" s="761"/>
      <c r="C1469" s="231"/>
      <c r="D1469" s="851"/>
      <c r="E1469" s="851"/>
      <c r="F1469" s="224"/>
    </row>
    <row r="1470" spans="2:6" ht="12.75">
      <c r="B1470" s="761"/>
      <c r="C1470" s="231"/>
      <c r="D1470" s="851"/>
      <c r="E1470" s="851"/>
      <c r="F1470" s="224"/>
    </row>
    <row r="1471" spans="2:6" ht="12.75">
      <c r="B1471" s="761"/>
      <c r="C1471" s="231"/>
      <c r="D1471" s="851"/>
      <c r="E1471" s="851"/>
      <c r="F1471" s="224"/>
    </row>
    <row r="1472" spans="2:6" ht="12.75">
      <c r="B1472" s="761"/>
      <c r="C1472" s="231"/>
      <c r="D1472" s="851"/>
      <c r="E1472" s="851"/>
      <c r="F1472" s="224"/>
    </row>
    <row r="1473" spans="2:6" ht="12.75">
      <c r="B1473" s="761"/>
      <c r="C1473" s="231"/>
      <c r="D1473" s="851"/>
      <c r="E1473" s="851"/>
      <c r="F1473" s="224"/>
    </row>
    <row r="1474" spans="2:6" ht="12.75">
      <c r="B1474" s="761"/>
      <c r="C1474" s="231"/>
      <c r="D1474" s="851"/>
      <c r="E1474" s="851"/>
      <c r="F1474" s="224"/>
    </row>
    <row r="1475" spans="2:6" ht="12.75">
      <c r="B1475" s="761"/>
      <c r="C1475" s="231"/>
      <c r="D1475" s="851"/>
      <c r="E1475" s="851"/>
      <c r="F1475" s="224"/>
    </row>
    <row r="1476" spans="2:6" ht="12.75">
      <c r="B1476" s="761"/>
      <c r="C1476" s="231"/>
      <c r="D1476" s="851"/>
      <c r="E1476" s="851"/>
      <c r="F1476" s="224"/>
    </row>
    <row r="1477" spans="2:6" ht="12.75">
      <c r="B1477" s="761"/>
      <c r="C1477" s="231"/>
      <c r="D1477" s="851"/>
      <c r="E1477" s="851"/>
      <c r="F1477" s="224"/>
    </row>
    <row r="1478" spans="2:6" ht="12.75">
      <c r="B1478" s="761"/>
      <c r="C1478" s="231"/>
      <c r="D1478" s="851"/>
      <c r="E1478" s="851"/>
      <c r="F1478" s="224"/>
    </row>
    <row r="1479" spans="2:6" ht="12.75">
      <c r="B1479" s="761"/>
      <c r="C1479" s="231"/>
      <c r="D1479" s="851"/>
      <c r="E1479" s="851"/>
      <c r="F1479" s="224"/>
    </row>
    <row r="1480" spans="2:6" ht="12.75">
      <c r="B1480" s="761"/>
      <c r="C1480" s="231"/>
      <c r="D1480" s="851"/>
      <c r="E1480" s="851"/>
      <c r="F1480" s="224"/>
    </row>
    <row r="1481" spans="2:6" ht="12.75">
      <c r="B1481" s="761"/>
      <c r="C1481" s="231"/>
      <c r="D1481" s="851"/>
      <c r="E1481" s="851"/>
      <c r="F1481" s="224"/>
    </row>
    <row r="1482" spans="2:6" ht="12.75">
      <c r="B1482" s="761"/>
      <c r="C1482" s="231"/>
      <c r="D1482" s="851"/>
      <c r="E1482" s="851"/>
      <c r="F1482" s="224"/>
    </row>
    <row r="1483" spans="2:6" ht="12.75">
      <c r="B1483" s="761"/>
      <c r="C1483" s="231"/>
      <c r="D1483" s="851"/>
      <c r="E1483" s="851"/>
      <c r="F1483" s="224"/>
    </row>
    <row r="1484" spans="2:6" ht="12.75">
      <c r="B1484" s="761"/>
      <c r="C1484" s="231"/>
      <c r="D1484" s="851"/>
      <c r="E1484" s="851"/>
      <c r="F1484" s="224"/>
    </row>
    <row r="1485" spans="2:6" ht="12.75">
      <c r="B1485" s="761"/>
      <c r="C1485" s="231"/>
      <c r="D1485" s="851"/>
      <c r="E1485" s="851"/>
      <c r="F1485" s="224"/>
    </row>
    <row r="1486" spans="2:6" ht="12.75">
      <c r="B1486" s="761"/>
      <c r="C1486" s="231"/>
      <c r="D1486" s="851"/>
      <c r="E1486" s="851"/>
      <c r="F1486" s="224"/>
    </row>
    <row r="1487" spans="2:6" ht="12.75">
      <c r="B1487" s="761"/>
      <c r="C1487" s="231"/>
      <c r="D1487" s="851"/>
      <c r="E1487" s="851"/>
      <c r="F1487" s="224"/>
    </row>
    <row r="1488" spans="2:6" ht="12.75">
      <c r="B1488" s="761"/>
      <c r="C1488" s="231"/>
      <c r="D1488" s="851"/>
      <c r="E1488" s="851"/>
      <c r="F1488" s="224"/>
    </row>
    <row r="1489" spans="2:6" ht="12.75">
      <c r="B1489" s="761"/>
      <c r="C1489" s="231"/>
      <c r="D1489" s="851"/>
      <c r="E1489" s="851"/>
      <c r="F1489" s="224"/>
    </row>
    <row r="1490" spans="2:6" ht="12.75">
      <c r="B1490" s="761"/>
      <c r="C1490" s="231"/>
      <c r="D1490" s="851"/>
      <c r="E1490" s="851"/>
      <c r="F1490" s="224"/>
    </row>
    <row r="1491" spans="2:6" ht="12.75">
      <c r="B1491" s="761"/>
      <c r="C1491" s="231"/>
      <c r="D1491" s="851"/>
      <c r="E1491" s="851"/>
      <c r="F1491" s="224"/>
    </row>
    <row r="1492" spans="2:6" ht="12.75">
      <c r="B1492" s="761"/>
      <c r="C1492" s="231"/>
      <c r="D1492" s="851"/>
      <c r="E1492" s="851"/>
      <c r="F1492" s="224"/>
    </row>
    <row r="1493" spans="2:6" ht="12.75">
      <c r="B1493" s="761"/>
      <c r="C1493" s="231"/>
      <c r="D1493" s="851"/>
      <c r="E1493" s="851"/>
      <c r="F1493" s="224"/>
    </row>
    <row r="1494" spans="2:6" ht="12.75">
      <c r="B1494" s="761"/>
      <c r="C1494" s="231"/>
      <c r="D1494" s="851"/>
      <c r="E1494" s="851"/>
      <c r="F1494" s="224"/>
    </row>
    <row r="1495" spans="2:6" ht="12.75">
      <c r="B1495" s="761"/>
      <c r="C1495" s="231"/>
      <c r="D1495" s="851"/>
      <c r="E1495" s="851"/>
      <c r="F1495" s="224"/>
    </row>
    <row r="1496" spans="2:6" ht="12.75">
      <c r="B1496" s="761"/>
      <c r="C1496" s="231"/>
      <c r="D1496" s="851"/>
      <c r="E1496" s="851"/>
      <c r="F1496" s="224"/>
    </row>
    <row r="1497" spans="2:6" ht="12.75">
      <c r="B1497" s="761"/>
      <c r="C1497" s="231"/>
      <c r="D1497" s="851"/>
      <c r="E1497" s="851"/>
      <c r="F1497" s="224"/>
    </row>
    <row r="1498" spans="2:6" ht="12.75">
      <c r="B1498" s="761"/>
      <c r="C1498" s="231"/>
      <c r="D1498" s="851"/>
      <c r="E1498" s="851"/>
      <c r="F1498" s="224"/>
    </row>
    <row r="1499" spans="2:6" ht="12.75">
      <c r="B1499" s="761"/>
      <c r="C1499" s="231"/>
      <c r="D1499" s="851"/>
      <c r="E1499" s="851"/>
      <c r="F1499" s="224"/>
    </row>
    <row r="1500" spans="2:6" ht="12.75">
      <c r="B1500" s="761"/>
      <c r="C1500" s="231"/>
      <c r="D1500" s="851"/>
      <c r="E1500" s="851"/>
      <c r="F1500" s="224"/>
    </row>
    <row r="1501" spans="2:6" ht="12.75">
      <c r="B1501" s="761"/>
      <c r="C1501" s="231"/>
      <c r="D1501" s="851"/>
      <c r="E1501" s="851"/>
      <c r="F1501" s="224"/>
    </row>
    <row r="1502" spans="2:6" ht="12.75">
      <c r="B1502" s="761"/>
      <c r="C1502" s="231"/>
      <c r="D1502" s="851"/>
      <c r="E1502" s="851"/>
      <c r="F1502" s="224"/>
    </row>
    <row r="1503" spans="2:6" ht="12.75">
      <c r="B1503" s="761"/>
      <c r="C1503" s="231"/>
      <c r="D1503" s="851"/>
      <c r="E1503" s="851"/>
      <c r="F1503" s="224"/>
    </row>
    <row r="1504" spans="2:6" ht="12.75">
      <c r="B1504" s="761"/>
      <c r="C1504" s="231"/>
      <c r="D1504" s="851"/>
      <c r="E1504" s="851"/>
      <c r="F1504" s="224"/>
    </row>
    <row r="1505" spans="2:6" ht="12.75">
      <c r="B1505" s="761"/>
      <c r="C1505" s="231"/>
      <c r="D1505" s="851"/>
      <c r="E1505" s="851"/>
      <c r="F1505" s="224"/>
    </row>
    <row r="1506" spans="2:6" ht="12.75">
      <c r="B1506" s="761"/>
      <c r="C1506" s="231"/>
      <c r="D1506" s="851"/>
      <c r="E1506" s="851"/>
      <c r="F1506" s="224"/>
    </row>
    <row r="1507" spans="2:6" ht="12.75">
      <c r="B1507" s="761"/>
      <c r="C1507" s="231"/>
      <c r="D1507" s="851"/>
      <c r="E1507" s="851"/>
      <c r="F1507" s="224"/>
    </row>
    <row r="1508" spans="2:6" ht="12.75">
      <c r="B1508" s="761"/>
      <c r="C1508" s="231"/>
      <c r="D1508" s="851"/>
      <c r="E1508" s="851"/>
      <c r="F1508" s="224"/>
    </row>
    <row r="1509" spans="2:6" ht="12.75">
      <c r="B1509" s="761"/>
      <c r="C1509" s="231"/>
      <c r="D1509" s="851"/>
      <c r="E1509" s="851"/>
      <c r="F1509" s="224"/>
    </row>
    <row r="1510" spans="2:6" ht="12.75">
      <c r="B1510" s="761"/>
      <c r="C1510" s="231"/>
      <c r="D1510" s="851"/>
      <c r="E1510" s="851"/>
      <c r="F1510" s="224"/>
    </row>
    <row r="1511" spans="2:6" ht="12.75">
      <c r="B1511" s="761"/>
      <c r="C1511" s="231"/>
      <c r="D1511" s="851"/>
      <c r="E1511" s="851"/>
      <c r="F1511" s="224"/>
    </row>
    <row r="1512" spans="2:6" ht="12.75">
      <c r="B1512" s="761"/>
      <c r="C1512" s="231"/>
      <c r="D1512" s="851"/>
      <c r="E1512" s="851"/>
      <c r="F1512" s="224"/>
    </row>
    <row r="1513" spans="2:6" ht="12.75">
      <c r="B1513" s="761"/>
      <c r="C1513" s="231"/>
      <c r="D1513" s="851"/>
      <c r="E1513" s="851"/>
      <c r="F1513" s="224"/>
    </row>
    <row r="1514" spans="2:6" ht="12.75">
      <c r="B1514" s="761"/>
      <c r="C1514" s="231"/>
      <c r="D1514" s="851"/>
      <c r="E1514" s="851"/>
      <c r="F1514" s="224"/>
    </row>
    <row r="1515" spans="2:6" ht="12.75">
      <c r="B1515" s="761"/>
      <c r="C1515" s="231"/>
      <c r="D1515" s="851"/>
      <c r="E1515" s="851"/>
      <c r="F1515" s="224"/>
    </row>
    <row r="1516" spans="2:6" ht="12.75">
      <c r="B1516" s="761"/>
      <c r="C1516" s="231"/>
      <c r="D1516" s="851"/>
      <c r="E1516" s="851"/>
      <c r="F1516" s="224"/>
    </row>
    <row r="1517" spans="2:6" ht="12.75">
      <c r="B1517" s="761"/>
      <c r="C1517" s="231"/>
      <c r="D1517" s="851"/>
      <c r="E1517" s="851"/>
      <c r="F1517" s="224"/>
    </row>
    <row r="1518" spans="2:6" ht="12.75">
      <c r="B1518" s="761"/>
      <c r="C1518" s="231"/>
      <c r="D1518" s="851"/>
      <c r="E1518" s="851"/>
      <c r="F1518" s="224"/>
    </row>
    <row r="1519" spans="2:6" ht="12.75">
      <c r="B1519" s="761"/>
      <c r="C1519" s="231"/>
      <c r="D1519" s="851"/>
      <c r="E1519" s="851"/>
      <c r="F1519" s="224"/>
    </row>
    <row r="1520" spans="2:6" ht="12.75">
      <c r="B1520" s="761"/>
      <c r="C1520" s="231"/>
      <c r="D1520" s="851"/>
      <c r="E1520" s="851"/>
      <c r="F1520" s="224"/>
    </row>
    <row r="1521" spans="2:6" ht="12.75">
      <c r="B1521" s="761"/>
      <c r="C1521" s="231"/>
      <c r="D1521" s="851"/>
      <c r="E1521" s="851"/>
      <c r="F1521" s="224"/>
    </row>
    <row r="1522" spans="2:6" ht="12.75">
      <c r="B1522" s="761"/>
      <c r="C1522" s="231"/>
      <c r="D1522" s="851"/>
      <c r="E1522" s="851"/>
      <c r="F1522" s="224"/>
    </row>
    <row r="1523" spans="2:6" ht="12.75">
      <c r="B1523" s="761"/>
      <c r="C1523" s="231"/>
      <c r="D1523" s="851"/>
      <c r="E1523" s="851"/>
      <c r="F1523" s="224"/>
    </row>
    <row r="1524" spans="2:6" ht="12.75">
      <c r="B1524" s="761"/>
      <c r="C1524" s="231"/>
      <c r="D1524" s="851"/>
      <c r="E1524" s="851"/>
      <c r="F1524" s="224"/>
    </row>
    <row r="1525" spans="2:6" ht="12.75">
      <c r="B1525" s="761"/>
      <c r="C1525" s="231"/>
      <c r="D1525" s="851"/>
      <c r="E1525" s="851"/>
      <c r="F1525" s="224"/>
    </row>
    <row r="1526" spans="2:6" ht="12.75">
      <c r="B1526" s="761"/>
      <c r="C1526" s="231"/>
      <c r="D1526" s="851"/>
      <c r="E1526" s="851"/>
      <c r="F1526" s="224"/>
    </row>
    <row r="1527" spans="2:6" ht="12.75">
      <c r="B1527" s="761"/>
      <c r="C1527" s="231"/>
      <c r="D1527" s="851"/>
      <c r="E1527" s="851"/>
      <c r="F1527" s="224"/>
    </row>
    <row r="1528" spans="2:6" ht="12.75">
      <c r="B1528" s="761"/>
      <c r="C1528" s="231"/>
      <c r="D1528" s="851"/>
      <c r="E1528" s="851"/>
      <c r="F1528" s="224"/>
    </row>
    <row r="1529" spans="2:6" ht="12.75">
      <c r="B1529" s="761"/>
      <c r="C1529" s="231"/>
      <c r="D1529" s="851"/>
      <c r="E1529" s="851"/>
      <c r="F1529" s="224"/>
    </row>
    <row r="1530" spans="2:6" ht="12.75">
      <c r="B1530" s="761"/>
      <c r="C1530" s="231"/>
      <c r="D1530" s="851"/>
      <c r="E1530" s="851"/>
      <c r="F1530" s="224"/>
    </row>
    <row r="1531" spans="2:6" ht="12.75">
      <c r="B1531" s="761"/>
      <c r="C1531" s="231"/>
      <c r="D1531" s="851"/>
      <c r="E1531" s="851"/>
      <c r="F1531" s="224"/>
    </row>
    <row r="1532" spans="2:6" ht="12.75">
      <c r="B1532" s="761"/>
      <c r="C1532" s="231"/>
      <c r="D1532" s="851"/>
      <c r="E1532" s="851"/>
      <c r="F1532" s="224"/>
    </row>
    <row r="1533" spans="2:6" ht="12.75">
      <c r="B1533" s="761"/>
      <c r="C1533" s="231"/>
      <c r="D1533" s="851"/>
      <c r="E1533" s="851"/>
      <c r="F1533" s="224"/>
    </row>
    <row r="1534" spans="2:6" ht="12.75">
      <c r="B1534" s="761"/>
      <c r="C1534" s="231"/>
      <c r="D1534" s="851"/>
      <c r="E1534" s="851"/>
      <c r="F1534" s="224"/>
    </row>
    <row r="1535" spans="2:6" ht="12.75">
      <c r="B1535" s="761"/>
      <c r="C1535" s="231"/>
      <c r="D1535" s="851"/>
      <c r="E1535" s="851"/>
      <c r="F1535" s="224"/>
    </row>
    <row r="1536" spans="2:6" ht="12.75">
      <c r="B1536" s="761"/>
      <c r="C1536" s="231"/>
      <c r="D1536" s="851"/>
      <c r="E1536" s="851"/>
      <c r="F1536" s="224"/>
    </row>
    <row r="1537" spans="2:6" ht="12.75">
      <c r="B1537" s="761"/>
      <c r="C1537" s="231"/>
      <c r="D1537" s="851"/>
      <c r="E1537" s="851"/>
      <c r="F1537" s="224"/>
    </row>
    <row r="1538" spans="2:6" ht="12.75">
      <c r="B1538" s="761"/>
      <c r="C1538" s="231"/>
      <c r="D1538" s="851"/>
      <c r="E1538" s="851"/>
      <c r="F1538" s="224"/>
    </row>
    <row r="1539" spans="2:6" ht="12.75">
      <c r="B1539" s="761"/>
      <c r="C1539" s="231"/>
      <c r="D1539" s="851"/>
      <c r="E1539" s="851"/>
      <c r="F1539" s="224"/>
    </row>
    <row r="1540" spans="2:6" ht="12.75">
      <c r="B1540" s="761"/>
      <c r="C1540" s="231"/>
      <c r="D1540" s="851"/>
      <c r="E1540" s="851"/>
      <c r="F1540" s="224"/>
    </row>
    <row r="1541" spans="2:6" ht="12.75">
      <c r="B1541" s="761"/>
      <c r="C1541" s="231"/>
      <c r="D1541" s="851"/>
      <c r="E1541" s="851"/>
      <c r="F1541" s="224"/>
    </row>
    <row r="1542" spans="2:6" ht="12.75">
      <c r="B1542" s="761"/>
      <c r="C1542" s="231"/>
      <c r="D1542" s="851"/>
      <c r="E1542" s="851"/>
      <c r="F1542" s="224"/>
    </row>
    <row r="1543" spans="2:6" ht="12.75">
      <c r="B1543" s="761"/>
      <c r="C1543" s="231"/>
      <c r="D1543" s="851"/>
      <c r="E1543" s="851"/>
      <c r="F1543" s="224"/>
    </row>
    <row r="1544" spans="2:6" ht="12.75">
      <c r="B1544" s="761"/>
      <c r="C1544" s="231"/>
      <c r="D1544" s="851"/>
      <c r="E1544" s="851"/>
      <c r="F1544" s="224"/>
    </row>
    <row r="1545" spans="2:6" ht="12.75">
      <c r="B1545" s="761"/>
      <c r="C1545" s="231"/>
      <c r="D1545" s="851"/>
      <c r="E1545" s="851"/>
      <c r="F1545" s="224"/>
    </row>
    <row r="1546" spans="2:6" ht="12.75">
      <c r="B1546" s="761"/>
      <c r="C1546" s="231"/>
      <c r="D1546" s="851"/>
      <c r="E1546" s="851"/>
      <c r="F1546" s="224"/>
    </row>
    <row r="1547" spans="2:6" ht="12.75">
      <c r="B1547" s="761"/>
      <c r="C1547" s="231"/>
      <c r="D1547" s="851"/>
      <c r="E1547" s="851"/>
      <c r="F1547" s="224"/>
    </row>
    <row r="1548" spans="2:6" ht="12.75">
      <c r="B1548" s="761"/>
      <c r="C1548" s="231"/>
      <c r="D1548" s="851"/>
      <c r="E1548" s="851"/>
      <c r="F1548" s="224"/>
    </row>
    <row r="1549" spans="2:6" ht="12.75">
      <c r="B1549" s="761"/>
      <c r="C1549" s="231"/>
      <c r="D1549" s="851"/>
      <c r="E1549" s="851"/>
      <c r="F1549" s="224"/>
    </row>
    <row r="1550" spans="2:6" ht="12.75">
      <c r="B1550" s="761"/>
      <c r="C1550" s="231"/>
      <c r="D1550" s="851"/>
      <c r="E1550" s="851"/>
      <c r="F1550" s="224"/>
    </row>
    <row r="1551" spans="2:6" ht="12.75">
      <c r="B1551" s="761"/>
      <c r="C1551" s="231"/>
      <c r="D1551" s="851"/>
      <c r="E1551" s="851"/>
      <c r="F1551" s="224"/>
    </row>
    <row r="1552" spans="2:6" ht="12.75">
      <c r="B1552" s="761"/>
      <c r="C1552" s="231"/>
      <c r="D1552" s="851"/>
      <c r="E1552" s="851"/>
      <c r="F1552" s="224"/>
    </row>
    <row r="1553" spans="2:6" ht="12.75">
      <c r="B1553" s="761"/>
      <c r="C1553" s="231"/>
      <c r="D1553" s="851"/>
      <c r="E1553" s="851"/>
      <c r="F1553" s="224"/>
    </row>
    <row r="1554" spans="2:6" ht="12.75">
      <c r="B1554" s="761"/>
      <c r="C1554" s="231"/>
      <c r="D1554" s="851"/>
      <c r="E1554" s="851"/>
      <c r="F1554" s="224"/>
    </row>
    <row r="1555" spans="2:6" ht="12.75">
      <c r="B1555" s="761"/>
      <c r="C1555" s="231"/>
      <c r="D1555" s="851"/>
      <c r="E1555" s="851"/>
      <c r="F1555" s="224"/>
    </row>
    <row r="1556" spans="2:6" ht="12.75">
      <c r="B1556" s="761"/>
      <c r="C1556" s="231"/>
      <c r="D1556" s="851"/>
      <c r="E1556" s="851"/>
      <c r="F1556" s="224"/>
    </row>
    <row r="1557" spans="2:6" ht="12.75">
      <c r="B1557" s="761"/>
      <c r="C1557" s="231"/>
      <c r="D1557" s="851"/>
      <c r="E1557" s="851"/>
      <c r="F1557" s="224"/>
    </row>
    <row r="1558" spans="2:6" ht="12.75">
      <c r="B1558" s="761"/>
      <c r="C1558" s="231"/>
      <c r="D1558" s="851"/>
      <c r="E1558" s="851"/>
      <c r="F1558" s="224"/>
    </row>
    <row r="1559" spans="2:6" ht="12.75">
      <c r="B1559" s="761"/>
      <c r="C1559" s="231"/>
      <c r="D1559" s="851"/>
      <c r="E1559" s="851"/>
      <c r="F1559" s="224"/>
    </row>
    <row r="1560" spans="2:6" ht="12.75">
      <c r="B1560" s="761"/>
      <c r="C1560" s="231"/>
      <c r="D1560" s="851"/>
      <c r="E1560" s="851"/>
      <c r="F1560" s="224"/>
    </row>
    <row r="1561" spans="2:6" ht="12.75">
      <c r="B1561" s="761"/>
      <c r="C1561" s="231"/>
      <c r="D1561" s="851"/>
      <c r="E1561" s="851"/>
      <c r="F1561" s="224"/>
    </row>
    <row r="1562" spans="2:6" ht="12.75">
      <c r="B1562" s="761"/>
      <c r="C1562" s="231"/>
      <c r="D1562" s="851"/>
      <c r="E1562" s="851"/>
      <c r="F1562" s="224"/>
    </row>
    <row r="1563" spans="2:6" ht="12.75">
      <c r="B1563" s="761"/>
      <c r="C1563" s="231"/>
      <c r="D1563" s="851"/>
      <c r="E1563" s="851"/>
      <c r="F1563" s="224"/>
    </row>
    <row r="1564" spans="2:6" ht="12.75">
      <c r="B1564" s="761"/>
      <c r="C1564" s="231"/>
      <c r="D1564" s="851"/>
      <c r="E1564" s="851"/>
      <c r="F1564" s="224"/>
    </row>
    <row r="1565" spans="2:6" ht="12.75">
      <c r="B1565" s="761"/>
      <c r="C1565" s="231"/>
      <c r="D1565" s="851"/>
      <c r="E1565" s="851"/>
      <c r="F1565" s="224"/>
    </row>
    <row r="1566" spans="2:6" ht="12.75">
      <c r="B1566" s="761"/>
      <c r="C1566" s="231"/>
      <c r="D1566" s="851"/>
      <c r="E1566" s="851"/>
      <c r="F1566" s="224"/>
    </row>
    <row r="1567" spans="2:6" ht="12.75">
      <c r="B1567" s="761"/>
      <c r="C1567" s="231"/>
      <c r="D1567" s="851"/>
      <c r="E1567" s="851"/>
      <c r="F1567" s="224"/>
    </row>
    <row r="1568" spans="2:6" ht="12.75">
      <c r="B1568" s="761"/>
      <c r="C1568" s="231"/>
      <c r="D1568" s="851"/>
      <c r="E1568" s="851"/>
      <c r="F1568" s="224"/>
    </row>
    <row r="1569" spans="2:6" ht="12.75">
      <c r="B1569" s="761"/>
      <c r="C1569" s="231"/>
      <c r="D1569" s="851"/>
      <c r="E1569" s="851"/>
      <c r="F1569" s="224"/>
    </row>
    <row r="1570" spans="2:6" ht="12.75">
      <c r="B1570" s="761"/>
      <c r="C1570" s="231"/>
      <c r="D1570" s="851"/>
      <c r="E1570" s="851"/>
      <c r="F1570" s="224"/>
    </row>
    <row r="1571" spans="2:6" ht="12.75">
      <c r="B1571" s="761"/>
      <c r="C1571" s="231"/>
      <c r="D1571" s="851"/>
      <c r="E1571" s="851"/>
      <c r="F1571" s="224"/>
    </row>
    <row r="1572" spans="2:6" ht="12.75">
      <c r="B1572" s="761"/>
      <c r="C1572" s="231"/>
      <c r="D1572" s="851"/>
      <c r="E1572" s="851"/>
      <c r="F1572" s="224"/>
    </row>
    <row r="1573" spans="2:6" ht="12.75">
      <c r="B1573" s="761"/>
      <c r="C1573" s="231"/>
      <c r="D1573" s="851"/>
      <c r="E1573" s="851"/>
      <c r="F1573" s="224"/>
    </row>
    <row r="1574" spans="2:6" ht="12.75">
      <c r="B1574" s="761"/>
      <c r="C1574" s="231"/>
      <c r="D1574" s="851"/>
      <c r="E1574" s="851"/>
      <c r="F1574" s="224"/>
    </row>
    <row r="1575" spans="2:6" ht="12.75">
      <c r="B1575" s="761"/>
      <c r="C1575" s="231"/>
      <c r="D1575" s="851"/>
      <c r="E1575" s="851"/>
      <c r="F1575" s="224"/>
    </row>
    <row r="1576" spans="2:6" ht="12.75">
      <c r="B1576" s="761"/>
      <c r="C1576" s="231"/>
      <c r="D1576" s="851"/>
      <c r="E1576" s="851"/>
      <c r="F1576" s="224"/>
    </row>
    <row r="1577" spans="2:6" ht="12.75">
      <c r="B1577" s="761"/>
      <c r="C1577" s="231"/>
      <c r="D1577" s="851"/>
      <c r="E1577" s="851"/>
      <c r="F1577" s="224"/>
    </row>
    <row r="1578" spans="2:6" ht="12.75">
      <c r="B1578" s="761"/>
      <c r="C1578" s="231"/>
      <c r="D1578" s="851"/>
      <c r="E1578" s="851"/>
      <c r="F1578" s="224"/>
    </row>
    <row r="1579" spans="2:6" ht="12.75">
      <c r="B1579" s="761"/>
      <c r="C1579" s="231"/>
      <c r="D1579" s="851"/>
      <c r="E1579" s="851"/>
      <c r="F1579" s="224"/>
    </row>
    <row r="1580" spans="2:6" ht="12.75">
      <c r="B1580" s="761"/>
      <c r="C1580" s="231"/>
      <c r="D1580" s="851"/>
      <c r="E1580" s="851"/>
      <c r="F1580" s="224"/>
    </row>
    <row r="1581" spans="2:6" ht="12.75">
      <c r="B1581" s="761"/>
      <c r="C1581" s="231"/>
      <c r="D1581" s="851"/>
      <c r="E1581" s="851"/>
      <c r="F1581" s="224"/>
    </row>
    <row r="1582" spans="2:6" ht="12.75">
      <c r="B1582" s="761"/>
      <c r="C1582" s="231"/>
      <c r="D1582" s="851"/>
      <c r="E1582" s="851"/>
      <c r="F1582" s="224"/>
    </row>
    <row r="1583" spans="2:6" ht="12.75">
      <c r="B1583" s="761"/>
      <c r="C1583" s="231"/>
      <c r="D1583" s="851"/>
      <c r="E1583" s="851"/>
      <c r="F1583" s="224"/>
    </row>
    <row r="1584" spans="2:6" ht="12.75">
      <c r="B1584" s="761"/>
      <c r="C1584" s="231"/>
      <c r="D1584" s="851"/>
      <c r="E1584" s="851"/>
      <c r="F1584" s="224"/>
    </row>
    <row r="1585" spans="2:6" ht="12.75">
      <c r="B1585" s="761"/>
      <c r="C1585" s="231"/>
      <c r="D1585" s="851"/>
      <c r="E1585" s="851"/>
      <c r="F1585" s="224"/>
    </row>
    <row r="1586" spans="2:6" ht="12.75">
      <c r="B1586" s="761"/>
      <c r="C1586" s="231"/>
      <c r="D1586" s="851"/>
      <c r="E1586" s="851"/>
      <c r="F1586" s="224"/>
    </row>
    <row r="1587" spans="2:6" ht="12.75">
      <c r="B1587" s="761"/>
      <c r="C1587" s="231"/>
      <c r="D1587" s="851"/>
      <c r="E1587" s="851"/>
      <c r="F1587" s="224"/>
    </row>
    <row r="1588" spans="2:6" ht="12.75">
      <c r="B1588" s="761"/>
      <c r="C1588" s="231"/>
      <c r="D1588" s="851"/>
      <c r="E1588" s="851"/>
      <c r="F1588" s="224"/>
    </row>
    <row r="1589" spans="2:6" ht="12.75">
      <c r="B1589" s="761"/>
      <c r="C1589" s="231"/>
      <c r="D1589" s="851"/>
      <c r="E1589" s="851"/>
      <c r="F1589" s="224"/>
    </row>
    <row r="1590" spans="2:6" ht="12.75">
      <c r="B1590" s="761"/>
      <c r="C1590" s="231"/>
      <c r="D1590" s="851"/>
      <c r="E1590" s="851"/>
      <c r="F1590" s="224"/>
    </row>
    <row r="1591" spans="2:6" ht="12.75">
      <c r="B1591" s="761"/>
      <c r="C1591" s="231"/>
      <c r="D1591" s="851"/>
      <c r="E1591" s="851"/>
      <c r="F1591" s="224"/>
    </row>
    <row r="1592" spans="2:6" ht="12.75">
      <c r="B1592" s="761"/>
      <c r="C1592" s="231"/>
      <c r="D1592" s="851"/>
      <c r="E1592" s="851"/>
      <c r="F1592" s="224"/>
    </row>
    <row r="1593" spans="2:6" ht="12.75">
      <c r="B1593" s="761"/>
      <c r="C1593" s="231"/>
      <c r="D1593" s="851"/>
      <c r="E1593" s="851"/>
      <c r="F1593" s="224"/>
    </row>
    <row r="1594" spans="2:6" ht="12.75">
      <c r="B1594" s="761"/>
      <c r="C1594" s="231"/>
      <c r="D1594" s="851"/>
      <c r="E1594" s="851"/>
      <c r="F1594" s="224"/>
    </row>
    <row r="1595" spans="2:6" ht="12.75">
      <c r="B1595" s="761"/>
      <c r="C1595" s="231"/>
      <c r="D1595" s="851"/>
      <c r="E1595" s="851"/>
      <c r="F1595" s="224"/>
    </row>
    <row r="1596" spans="2:6" ht="12.75">
      <c r="B1596" s="761"/>
      <c r="C1596" s="231"/>
      <c r="D1596" s="851"/>
      <c r="E1596" s="851"/>
      <c r="F1596" s="224"/>
    </row>
    <row r="1597" spans="2:6" ht="12.75">
      <c r="B1597" s="761"/>
      <c r="C1597" s="231"/>
      <c r="D1597" s="851"/>
      <c r="E1597" s="851"/>
      <c r="F1597" s="224"/>
    </row>
    <row r="1598" spans="2:6" ht="12.75">
      <c r="B1598" s="761"/>
      <c r="C1598" s="231"/>
      <c r="D1598" s="851"/>
      <c r="E1598" s="851"/>
      <c r="F1598" s="224"/>
    </row>
    <row r="1599" spans="2:6" ht="12.75">
      <c r="B1599" s="761"/>
      <c r="C1599" s="231"/>
      <c r="D1599" s="851"/>
      <c r="E1599" s="851"/>
      <c r="F1599" s="224"/>
    </row>
    <row r="1600" spans="2:6" ht="12.75">
      <c r="B1600" s="761"/>
      <c r="C1600" s="231"/>
      <c r="D1600" s="851"/>
      <c r="E1600" s="851"/>
      <c r="F1600" s="224"/>
    </row>
    <row r="1601" spans="2:6" ht="12.75">
      <c r="B1601" s="761"/>
      <c r="C1601" s="231"/>
      <c r="D1601" s="851"/>
      <c r="E1601" s="851"/>
      <c r="F1601" s="224"/>
    </row>
    <row r="1602" spans="2:6" ht="12.75">
      <c r="B1602" s="761"/>
      <c r="C1602" s="231"/>
      <c r="D1602" s="851"/>
      <c r="E1602" s="851"/>
      <c r="F1602" s="224"/>
    </row>
    <row r="1603" spans="2:6" ht="12.75">
      <c r="B1603" s="761"/>
      <c r="C1603" s="231"/>
      <c r="D1603" s="851"/>
      <c r="E1603" s="851"/>
      <c r="F1603" s="224"/>
    </row>
    <row r="1604" spans="2:6" ht="12.75">
      <c r="B1604" s="761"/>
      <c r="C1604" s="231"/>
      <c r="D1604" s="851"/>
      <c r="E1604" s="851"/>
      <c r="F1604" s="224"/>
    </row>
    <row r="1605" spans="2:6" ht="12.75">
      <c r="B1605" s="761"/>
      <c r="C1605" s="231"/>
      <c r="D1605" s="851"/>
      <c r="E1605" s="851"/>
      <c r="F1605" s="224"/>
    </row>
    <row r="1606" spans="2:6" ht="12.75">
      <c r="B1606" s="761"/>
      <c r="C1606" s="231"/>
      <c r="D1606" s="851"/>
      <c r="E1606" s="851"/>
      <c r="F1606" s="224"/>
    </row>
    <row r="1607" spans="2:6" ht="12.75">
      <c r="B1607" s="761"/>
      <c r="C1607" s="231"/>
      <c r="D1607" s="851"/>
      <c r="E1607" s="851"/>
      <c r="F1607" s="224"/>
    </row>
    <row r="1608" spans="2:6" ht="12.75">
      <c r="B1608" s="761"/>
      <c r="C1608" s="231"/>
      <c r="D1608" s="851"/>
      <c r="E1608" s="851"/>
      <c r="F1608" s="224"/>
    </row>
    <row r="1609" spans="2:6" ht="12.75">
      <c r="B1609" s="761"/>
      <c r="C1609" s="231"/>
      <c r="D1609" s="851"/>
      <c r="E1609" s="851"/>
      <c r="F1609" s="224"/>
    </row>
    <row r="1610" spans="2:6" ht="12.75">
      <c r="B1610" s="761"/>
      <c r="C1610" s="231"/>
      <c r="D1610" s="851"/>
      <c r="E1610" s="851"/>
      <c r="F1610" s="224"/>
    </row>
    <row r="1611" spans="2:6" ht="12.75">
      <c r="B1611" s="761"/>
      <c r="C1611" s="231"/>
      <c r="D1611" s="851"/>
      <c r="E1611" s="851"/>
      <c r="F1611" s="224"/>
    </row>
    <row r="1612" spans="2:6" ht="12.75">
      <c r="B1612" s="761"/>
      <c r="C1612" s="231"/>
      <c r="D1612" s="851"/>
      <c r="E1612" s="851"/>
      <c r="F1612" s="224"/>
    </row>
    <row r="1613" spans="2:6" ht="12.75">
      <c r="B1613" s="761"/>
      <c r="C1613" s="231"/>
      <c r="D1613" s="851"/>
      <c r="E1613" s="851"/>
      <c r="F1613" s="224"/>
    </row>
    <row r="1614" spans="2:6" ht="12.75">
      <c r="B1614" s="761"/>
      <c r="C1614" s="231"/>
      <c r="D1614" s="851"/>
      <c r="E1614" s="851"/>
      <c r="F1614" s="224"/>
    </row>
    <row r="1615" spans="2:6" ht="12.75">
      <c r="B1615" s="761"/>
      <c r="C1615" s="231"/>
      <c r="D1615" s="851"/>
      <c r="E1615" s="851"/>
      <c r="F1615" s="224"/>
    </row>
    <row r="1616" spans="2:6" ht="12.75">
      <c r="B1616" s="761"/>
      <c r="C1616" s="231"/>
      <c r="D1616" s="851"/>
      <c r="E1616" s="851"/>
      <c r="F1616" s="224"/>
    </row>
    <row r="1617" spans="2:6" ht="12.75">
      <c r="B1617" s="761"/>
      <c r="C1617" s="231"/>
      <c r="D1617" s="851"/>
      <c r="E1617" s="851"/>
      <c r="F1617" s="224"/>
    </row>
    <row r="1618" spans="2:6" ht="12.75">
      <c r="B1618" s="761"/>
      <c r="C1618" s="231"/>
      <c r="D1618" s="851"/>
      <c r="E1618" s="851"/>
      <c r="F1618" s="224"/>
    </row>
    <row r="1619" spans="2:6" ht="12.75">
      <c r="B1619" s="761"/>
      <c r="C1619" s="231"/>
      <c r="D1619" s="851"/>
      <c r="E1619" s="851"/>
      <c r="F1619" s="224"/>
    </row>
    <row r="1620" spans="2:6" ht="12.75">
      <c r="B1620" s="761"/>
      <c r="C1620" s="231"/>
      <c r="D1620" s="851"/>
      <c r="E1620" s="851"/>
      <c r="F1620" s="224"/>
    </row>
    <row r="1621" spans="2:6" ht="12.75">
      <c r="B1621" s="761"/>
      <c r="C1621" s="231"/>
      <c r="D1621" s="851"/>
      <c r="E1621" s="851"/>
      <c r="F1621" s="224"/>
    </row>
    <row r="1622" spans="2:6" ht="12.75">
      <c r="B1622" s="761"/>
      <c r="C1622" s="231"/>
      <c r="D1622" s="851"/>
      <c r="E1622" s="851"/>
      <c r="F1622" s="224"/>
    </row>
    <row r="1623" spans="2:6" ht="12.75">
      <c r="B1623" s="761"/>
      <c r="C1623" s="231"/>
      <c r="D1623" s="851"/>
      <c r="E1623" s="851"/>
      <c r="F1623" s="224"/>
    </row>
    <row r="1624" spans="2:6" ht="12.75">
      <c r="B1624" s="761"/>
      <c r="C1624" s="231"/>
      <c r="D1624" s="851"/>
      <c r="E1624" s="851"/>
      <c r="F1624" s="224"/>
    </row>
    <row r="1625" spans="2:6" ht="12.75">
      <c r="B1625" s="761"/>
      <c r="C1625" s="231"/>
      <c r="D1625" s="851"/>
      <c r="E1625" s="851"/>
      <c r="F1625" s="224"/>
    </row>
    <row r="1626" spans="2:6" ht="12.75">
      <c r="B1626" s="761"/>
      <c r="C1626" s="231"/>
      <c r="D1626" s="851"/>
      <c r="E1626" s="851"/>
      <c r="F1626" s="224"/>
    </row>
    <row r="1627" spans="2:6" ht="12.75">
      <c r="B1627" s="761"/>
      <c r="C1627" s="231"/>
      <c r="D1627" s="851"/>
      <c r="E1627" s="851"/>
      <c r="F1627" s="224"/>
    </row>
    <row r="1628" spans="2:6" ht="12.75">
      <c r="B1628" s="761"/>
      <c r="C1628" s="231"/>
      <c r="D1628" s="851"/>
      <c r="E1628" s="851"/>
      <c r="F1628" s="224"/>
    </row>
    <row r="1629" spans="2:6" ht="12.75">
      <c r="B1629" s="761"/>
      <c r="C1629" s="231"/>
      <c r="D1629" s="851"/>
      <c r="E1629" s="851"/>
      <c r="F1629" s="224"/>
    </row>
    <row r="1630" spans="2:6" ht="12.75">
      <c r="B1630" s="761"/>
      <c r="C1630" s="231"/>
      <c r="D1630" s="851"/>
      <c r="E1630" s="851"/>
      <c r="F1630" s="224"/>
    </row>
    <row r="1631" spans="2:6" ht="12.75">
      <c r="B1631" s="761"/>
      <c r="C1631" s="231"/>
      <c r="D1631" s="851"/>
      <c r="E1631" s="851"/>
      <c r="F1631" s="224"/>
    </row>
    <row r="1632" spans="2:6" ht="12.75">
      <c r="B1632" s="761"/>
      <c r="C1632" s="231"/>
      <c r="D1632" s="851"/>
      <c r="E1632" s="851"/>
      <c r="F1632" s="224"/>
    </row>
    <row r="1633" spans="2:6" ht="12.75">
      <c r="B1633" s="761"/>
      <c r="C1633" s="231"/>
      <c r="D1633" s="851"/>
      <c r="E1633" s="851"/>
      <c r="F1633" s="224"/>
    </row>
    <row r="1634" spans="2:6" ht="12.75">
      <c r="B1634" s="761"/>
      <c r="C1634" s="231"/>
      <c r="D1634" s="851"/>
      <c r="E1634" s="851"/>
      <c r="F1634" s="224"/>
    </row>
    <row r="1635" spans="2:6" ht="12.75">
      <c r="B1635" s="761"/>
      <c r="C1635" s="231"/>
      <c r="D1635" s="851"/>
      <c r="E1635" s="851"/>
      <c r="F1635" s="224"/>
    </row>
    <row r="1636" spans="2:6" ht="12.75">
      <c r="B1636" s="761"/>
      <c r="C1636" s="231"/>
      <c r="D1636" s="851"/>
      <c r="E1636" s="851"/>
      <c r="F1636" s="224"/>
    </row>
    <row r="1637" spans="2:6" ht="12.75">
      <c r="B1637" s="761"/>
      <c r="C1637" s="231"/>
      <c r="D1637" s="851"/>
      <c r="E1637" s="851"/>
      <c r="F1637" s="224"/>
    </row>
    <row r="1638" spans="2:6" ht="12.75">
      <c r="B1638" s="761"/>
      <c r="C1638" s="231"/>
      <c r="D1638" s="851"/>
      <c r="E1638" s="851"/>
      <c r="F1638" s="224"/>
    </row>
    <row r="1639" spans="2:6" ht="12.75">
      <c r="B1639" s="761"/>
      <c r="C1639" s="231"/>
      <c r="D1639" s="851"/>
      <c r="E1639" s="851"/>
      <c r="F1639" s="224"/>
    </row>
    <row r="1640" spans="2:6" ht="12.75">
      <c r="B1640" s="761"/>
      <c r="C1640" s="231"/>
      <c r="D1640" s="851"/>
      <c r="E1640" s="851"/>
      <c r="F1640" s="224"/>
    </row>
    <row r="1641" spans="2:6" ht="12.75">
      <c r="B1641" s="761"/>
      <c r="C1641" s="231"/>
      <c r="D1641" s="851"/>
      <c r="E1641" s="851"/>
      <c r="F1641" s="224"/>
    </row>
    <row r="1642" spans="2:6" ht="12.75">
      <c r="B1642" s="761"/>
      <c r="C1642" s="231"/>
      <c r="D1642" s="851"/>
      <c r="E1642" s="851"/>
      <c r="F1642" s="224"/>
    </row>
    <row r="1643" spans="2:6" ht="12.75">
      <c r="B1643" s="761"/>
      <c r="C1643" s="231"/>
      <c r="D1643" s="851"/>
      <c r="E1643" s="851"/>
      <c r="F1643" s="224"/>
    </row>
    <row r="1644" spans="2:6" ht="12.75">
      <c r="B1644" s="761"/>
      <c r="C1644" s="231"/>
      <c r="D1644" s="851"/>
      <c r="E1644" s="851"/>
      <c r="F1644" s="224"/>
    </row>
    <row r="1645" spans="2:6" ht="12.75">
      <c r="B1645" s="761"/>
      <c r="C1645" s="231"/>
      <c r="D1645" s="851"/>
      <c r="E1645" s="851"/>
      <c r="F1645" s="224"/>
    </row>
    <row r="1646" spans="2:6" ht="12.75">
      <c r="B1646" s="761"/>
      <c r="C1646" s="231"/>
      <c r="D1646" s="851"/>
      <c r="E1646" s="851"/>
      <c r="F1646" s="224"/>
    </row>
    <row r="1647" spans="2:6" ht="12.75">
      <c r="B1647" s="761"/>
      <c r="C1647" s="231"/>
      <c r="D1647" s="851"/>
      <c r="E1647" s="851"/>
      <c r="F1647" s="224"/>
    </row>
    <row r="1648" spans="2:6" ht="12.75">
      <c r="B1648" s="761"/>
      <c r="C1648" s="231"/>
      <c r="D1648" s="851"/>
      <c r="E1648" s="851"/>
      <c r="F1648" s="224"/>
    </row>
    <row r="1649" spans="2:6" ht="12.75">
      <c r="B1649" s="761"/>
      <c r="C1649" s="231"/>
      <c r="D1649" s="851"/>
      <c r="E1649" s="851"/>
      <c r="F1649" s="224"/>
    </row>
    <row r="1650" spans="2:6" ht="12.75">
      <c r="B1650" s="761"/>
      <c r="C1650" s="231"/>
      <c r="D1650" s="851"/>
      <c r="E1650" s="851"/>
      <c r="F1650" s="224"/>
    </row>
    <row r="1651" spans="2:6" ht="12.75">
      <c r="B1651" s="761"/>
      <c r="C1651" s="231"/>
      <c r="D1651" s="851"/>
      <c r="E1651" s="851"/>
      <c r="F1651" s="224"/>
    </row>
    <row r="1652" spans="2:6" ht="12.75">
      <c r="B1652" s="761"/>
      <c r="C1652" s="231"/>
      <c r="D1652" s="851"/>
      <c r="E1652" s="851"/>
      <c r="F1652" s="224"/>
    </row>
    <row r="1653" spans="2:6" ht="12.75">
      <c r="B1653" s="761"/>
      <c r="C1653" s="231"/>
      <c r="D1653" s="851"/>
      <c r="E1653" s="851"/>
      <c r="F1653" s="224"/>
    </row>
    <row r="1654" spans="2:6" ht="12.75">
      <c r="B1654" s="761"/>
      <c r="C1654" s="231"/>
      <c r="D1654" s="851"/>
      <c r="E1654" s="851"/>
      <c r="F1654" s="224"/>
    </row>
    <row r="1655" spans="2:6" ht="12.75">
      <c r="B1655" s="761"/>
      <c r="C1655" s="231"/>
      <c r="D1655" s="851"/>
      <c r="E1655" s="851"/>
      <c r="F1655" s="224"/>
    </row>
    <row r="1656" spans="2:6" ht="12.75">
      <c r="B1656" s="761"/>
      <c r="C1656" s="231"/>
      <c r="D1656" s="851"/>
      <c r="E1656" s="851"/>
      <c r="F1656" s="224"/>
    </row>
    <row r="1657" spans="2:6" ht="12.75">
      <c r="B1657" s="761"/>
      <c r="C1657" s="231"/>
      <c r="D1657" s="851"/>
      <c r="E1657" s="851"/>
      <c r="F1657" s="224"/>
    </row>
    <row r="1658" spans="2:6" ht="12.75">
      <c r="B1658" s="761"/>
      <c r="C1658" s="231"/>
      <c r="D1658" s="851"/>
      <c r="E1658" s="851"/>
      <c r="F1658" s="224"/>
    </row>
    <row r="1659" spans="2:6" ht="12.75">
      <c r="B1659" s="761"/>
      <c r="C1659" s="231"/>
      <c r="D1659" s="851"/>
      <c r="E1659" s="851"/>
      <c r="F1659" s="224"/>
    </row>
    <row r="1660" spans="2:6" ht="12.75">
      <c r="B1660" s="761"/>
      <c r="C1660" s="231"/>
      <c r="D1660" s="851"/>
      <c r="E1660" s="851"/>
      <c r="F1660" s="224"/>
    </row>
    <row r="1661" spans="2:6" ht="12.75">
      <c r="B1661" s="761"/>
      <c r="C1661" s="231"/>
      <c r="D1661" s="851"/>
      <c r="E1661" s="851"/>
      <c r="F1661" s="224"/>
    </row>
    <row r="1662" spans="2:6" ht="12.75">
      <c r="B1662" s="761"/>
      <c r="C1662" s="231"/>
      <c r="D1662" s="851"/>
      <c r="E1662" s="851"/>
      <c r="F1662" s="224"/>
    </row>
    <row r="1663" spans="2:6" ht="12.75">
      <c r="B1663" s="761"/>
      <c r="C1663" s="231"/>
      <c r="D1663" s="851"/>
      <c r="E1663" s="851"/>
      <c r="F1663" s="224"/>
    </row>
    <row r="1664" spans="2:6" ht="12.75">
      <c r="B1664" s="761"/>
      <c r="C1664" s="231"/>
      <c r="D1664" s="851"/>
      <c r="E1664" s="851"/>
      <c r="F1664" s="224"/>
    </row>
    <row r="1665" spans="2:6" ht="12.75">
      <c r="B1665" s="761"/>
      <c r="C1665" s="231"/>
      <c r="D1665" s="851"/>
      <c r="E1665" s="851"/>
      <c r="F1665" s="224"/>
    </row>
    <row r="1666" spans="2:6" ht="12.75">
      <c r="B1666" s="761"/>
      <c r="C1666" s="231"/>
      <c r="D1666" s="851"/>
      <c r="E1666" s="851"/>
      <c r="F1666" s="224"/>
    </row>
    <row r="1667" spans="2:6" ht="12.75">
      <c r="B1667" s="761"/>
      <c r="C1667" s="231"/>
      <c r="D1667" s="851"/>
      <c r="E1667" s="851"/>
      <c r="F1667" s="224"/>
    </row>
    <row r="1668" spans="2:6" ht="12.75">
      <c r="B1668" s="761"/>
      <c r="C1668" s="231"/>
      <c r="D1668" s="851"/>
      <c r="E1668" s="851"/>
      <c r="F1668" s="224"/>
    </row>
    <row r="1669" spans="2:6" ht="12.75">
      <c r="B1669" s="761"/>
      <c r="C1669" s="231"/>
      <c r="D1669" s="851"/>
      <c r="E1669" s="851"/>
      <c r="F1669" s="224"/>
    </row>
    <row r="1670" spans="2:6" ht="12.75">
      <c r="B1670" s="761"/>
      <c r="C1670" s="231"/>
      <c r="D1670" s="851"/>
      <c r="E1670" s="851"/>
      <c r="F1670" s="224"/>
    </row>
    <row r="1671" spans="2:6" ht="12.75">
      <c r="B1671" s="761"/>
      <c r="C1671" s="231"/>
      <c r="D1671" s="851"/>
      <c r="E1671" s="851"/>
      <c r="F1671" s="224"/>
    </row>
    <row r="1672" spans="2:6" ht="12.75">
      <c r="B1672" s="761"/>
      <c r="C1672" s="231"/>
      <c r="D1672" s="851"/>
      <c r="E1672" s="851"/>
      <c r="F1672" s="224"/>
    </row>
    <row r="1673" spans="2:6" ht="12.75">
      <c r="B1673" s="761"/>
      <c r="C1673" s="231"/>
      <c r="D1673" s="851"/>
      <c r="E1673" s="851"/>
      <c r="F1673" s="224"/>
    </row>
    <row r="1674" spans="2:6" ht="12.75">
      <c r="B1674" s="761"/>
      <c r="C1674" s="231"/>
      <c r="D1674" s="851"/>
      <c r="E1674" s="851"/>
      <c r="F1674" s="224"/>
    </row>
    <row r="1675" spans="2:6" ht="12.75">
      <c r="B1675" s="761"/>
      <c r="C1675" s="231"/>
      <c r="D1675" s="851"/>
      <c r="E1675" s="851"/>
      <c r="F1675" s="224"/>
    </row>
    <row r="1676" spans="2:6" ht="12.75">
      <c r="B1676" s="761"/>
      <c r="C1676" s="231"/>
      <c r="D1676" s="851"/>
      <c r="E1676" s="851"/>
      <c r="F1676" s="224"/>
    </row>
    <row r="1677" spans="2:6" ht="12.75">
      <c r="B1677" s="761"/>
      <c r="C1677" s="231"/>
      <c r="D1677" s="851"/>
      <c r="E1677" s="851"/>
      <c r="F1677" s="224"/>
    </row>
    <row r="1678" spans="2:6" ht="12.75">
      <c r="B1678" s="761"/>
      <c r="C1678" s="231"/>
      <c r="D1678" s="851"/>
      <c r="E1678" s="851"/>
      <c r="F1678" s="224"/>
    </row>
    <row r="1679" spans="2:6" ht="12.75">
      <c r="B1679" s="761"/>
      <c r="C1679" s="231"/>
      <c r="D1679" s="851"/>
      <c r="E1679" s="851"/>
      <c r="F1679" s="224"/>
    </row>
    <row r="1680" spans="2:6" ht="12.75">
      <c r="B1680" s="761"/>
      <c r="C1680" s="231"/>
      <c r="D1680" s="851"/>
      <c r="E1680" s="851"/>
      <c r="F1680" s="224"/>
    </row>
    <row r="1681" spans="2:6" ht="12.75">
      <c r="B1681" s="761"/>
      <c r="C1681" s="231"/>
      <c r="D1681" s="851"/>
      <c r="E1681" s="851"/>
      <c r="F1681" s="224"/>
    </row>
    <row r="1682" spans="2:6" ht="12.75">
      <c r="B1682" s="761"/>
      <c r="C1682" s="231"/>
      <c r="D1682" s="851"/>
      <c r="E1682" s="851"/>
      <c r="F1682" s="224"/>
    </row>
    <row r="1683" spans="2:6" ht="12.75">
      <c r="B1683" s="761"/>
      <c r="C1683" s="231"/>
      <c r="D1683" s="851"/>
      <c r="E1683" s="851"/>
      <c r="F1683" s="224"/>
    </row>
    <row r="1684" spans="2:6" ht="12.75">
      <c r="B1684" s="761"/>
      <c r="C1684" s="231"/>
      <c r="D1684" s="851"/>
      <c r="E1684" s="851"/>
      <c r="F1684" s="224"/>
    </row>
    <row r="1685" spans="2:6" ht="12.75">
      <c r="B1685" s="761"/>
      <c r="C1685" s="231"/>
      <c r="D1685" s="851"/>
      <c r="E1685" s="851"/>
      <c r="F1685" s="224"/>
    </row>
    <row r="1686" spans="2:6" ht="12.75">
      <c r="B1686" s="761"/>
      <c r="C1686" s="231"/>
      <c r="D1686" s="851"/>
      <c r="E1686" s="851"/>
      <c r="F1686" s="224"/>
    </row>
    <row r="1687" spans="2:6" ht="12.75">
      <c r="B1687" s="761"/>
      <c r="C1687" s="231"/>
      <c r="D1687" s="851"/>
      <c r="E1687" s="851"/>
      <c r="F1687" s="224"/>
    </row>
    <row r="1688" spans="2:6" ht="12.75">
      <c r="B1688" s="761"/>
      <c r="C1688" s="231"/>
      <c r="D1688" s="851"/>
      <c r="E1688" s="851"/>
      <c r="F1688" s="224"/>
    </row>
    <row r="1689" spans="2:6" ht="12.75">
      <c r="B1689" s="761"/>
      <c r="C1689" s="231"/>
      <c r="D1689" s="851"/>
      <c r="E1689" s="851"/>
      <c r="F1689" s="224"/>
    </row>
    <row r="1690" spans="2:6" ht="12.75">
      <c r="B1690" s="761"/>
      <c r="C1690" s="231"/>
      <c r="D1690" s="851"/>
      <c r="E1690" s="851"/>
      <c r="F1690" s="224"/>
    </row>
    <row r="1691" spans="2:6" ht="12.75">
      <c r="B1691" s="761"/>
      <c r="C1691" s="231"/>
      <c r="D1691" s="851"/>
      <c r="E1691" s="851"/>
      <c r="F1691" s="224"/>
    </row>
    <row r="1692" spans="2:6" ht="12.75">
      <c r="B1692" s="761"/>
      <c r="C1692" s="231"/>
      <c r="D1692" s="851"/>
      <c r="E1692" s="851"/>
      <c r="F1692" s="224"/>
    </row>
    <row r="1693" spans="2:6" ht="12.75">
      <c r="B1693" s="761"/>
      <c r="C1693" s="231"/>
      <c r="D1693" s="851"/>
      <c r="E1693" s="851"/>
      <c r="F1693" s="224"/>
    </row>
    <row r="1694" spans="2:6" ht="12.75">
      <c r="B1694" s="761"/>
      <c r="C1694" s="231"/>
      <c r="D1694" s="851"/>
      <c r="E1694" s="851"/>
      <c r="F1694" s="224"/>
    </row>
    <row r="1695" spans="2:6" ht="12.75">
      <c r="B1695" s="761"/>
      <c r="C1695" s="231"/>
      <c r="D1695" s="851"/>
      <c r="E1695" s="851"/>
      <c r="F1695" s="224"/>
    </row>
    <row r="1696" spans="2:6" ht="12.75">
      <c r="B1696" s="761"/>
      <c r="C1696" s="231"/>
      <c r="D1696" s="851"/>
      <c r="E1696" s="851"/>
      <c r="F1696" s="224"/>
    </row>
    <row r="1697" spans="2:6" ht="12.75">
      <c r="B1697" s="761"/>
      <c r="C1697" s="231"/>
      <c r="D1697" s="851"/>
      <c r="E1697" s="851"/>
      <c r="F1697" s="224"/>
    </row>
    <row r="1698" spans="2:6" ht="12.75">
      <c r="B1698" s="761"/>
      <c r="C1698" s="231"/>
      <c r="D1698" s="851"/>
      <c r="E1698" s="851"/>
      <c r="F1698" s="224"/>
    </row>
    <row r="1699" spans="2:6" ht="12.75">
      <c r="B1699" s="761"/>
      <c r="C1699" s="231"/>
      <c r="D1699" s="851"/>
      <c r="E1699" s="851"/>
      <c r="F1699" s="224"/>
    </row>
    <row r="1700" spans="2:6" ht="12.75">
      <c r="B1700" s="761"/>
      <c r="C1700" s="231"/>
      <c r="D1700" s="851"/>
      <c r="E1700" s="851"/>
      <c r="F1700" s="224"/>
    </row>
    <row r="1701" spans="2:6" ht="12.75">
      <c r="B1701" s="761"/>
      <c r="C1701" s="231"/>
      <c r="D1701" s="851"/>
      <c r="E1701" s="851"/>
      <c r="F1701" s="224"/>
    </row>
    <row r="1702" spans="2:6" ht="12.75">
      <c r="B1702" s="761"/>
      <c r="C1702" s="231"/>
      <c r="D1702" s="851"/>
      <c r="E1702" s="851"/>
      <c r="F1702" s="224"/>
    </row>
    <row r="1703" spans="2:6" ht="12.75">
      <c r="B1703" s="761"/>
      <c r="C1703" s="231"/>
      <c r="D1703" s="851"/>
      <c r="E1703" s="851"/>
      <c r="F1703" s="224"/>
    </row>
    <row r="1704" spans="2:6" ht="12.75">
      <c r="B1704" s="761"/>
      <c r="C1704" s="231"/>
      <c r="D1704" s="851"/>
      <c r="E1704" s="851"/>
      <c r="F1704" s="224"/>
    </row>
    <row r="1705" spans="2:6" ht="12.75">
      <c r="B1705" s="761"/>
      <c r="C1705" s="231"/>
      <c r="D1705" s="851"/>
      <c r="E1705" s="851"/>
      <c r="F1705" s="224"/>
    </row>
    <row r="1706" spans="2:6" ht="12.75">
      <c r="B1706" s="761"/>
      <c r="C1706" s="231"/>
      <c r="D1706" s="851"/>
      <c r="E1706" s="851"/>
      <c r="F1706" s="224"/>
    </row>
    <row r="1707" spans="2:6" ht="12.75">
      <c r="B1707" s="761"/>
      <c r="C1707" s="231"/>
      <c r="D1707" s="851"/>
      <c r="E1707" s="851"/>
      <c r="F1707" s="224"/>
    </row>
    <row r="1708" spans="2:6" ht="12.75">
      <c r="B1708" s="761"/>
      <c r="C1708" s="231"/>
      <c r="D1708" s="851"/>
      <c r="E1708" s="851"/>
      <c r="F1708" s="224"/>
    </row>
    <row r="1709" spans="2:6" ht="12.75">
      <c r="B1709" s="761"/>
      <c r="C1709" s="231"/>
      <c r="D1709" s="851"/>
      <c r="E1709" s="851"/>
      <c r="F1709" s="224"/>
    </row>
    <row r="1710" spans="2:6" ht="12.75">
      <c r="B1710" s="761"/>
      <c r="C1710" s="231"/>
      <c r="D1710" s="851"/>
      <c r="E1710" s="851"/>
      <c r="F1710" s="224"/>
    </row>
    <row r="1711" spans="2:6" ht="12.75">
      <c r="B1711" s="761"/>
      <c r="C1711" s="231"/>
      <c r="D1711" s="851"/>
      <c r="E1711" s="851"/>
      <c r="F1711" s="224"/>
    </row>
    <row r="1712" spans="2:6" ht="12.75">
      <c r="B1712" s="761"/>
      <c r="C1712" s="231"/>
      <c r="D1712" s="851"/>
      <c r="E1712" s="851"/>
      <c r="F1712" s="224"/>
    </row>
    <row r="1713" spans="2:6" ht="12.75">
      <c r="B1713" s="761"/>
      <c r="C1713" s="231"/>
      <c r="D1713" s="851"/>
      <c r="E1713" s="851"/>
      <c r="F1713" s="224"/>
    </row>
    <row r="1714" spans="2:6" ht="12.75">
      <c r="B1714" s="761"/>
      <c r="C1714" s="231"/>
      <c r="D1714" s="851"/>
      <c r="E1714" s="851"/>
      <c r="F1714" s="224"/>
    </row>
    <row r="1715" spans="2:6" ht="12.75">
      <c r="B1715" s="761"/>
      <c r="C1715" s="231"/>
      <c r="D1715" s="851"/>
      <c r="E1715" s="851"/>
      <c r="F1715" s="224"/>
    </row>
    <row r="1716" spans="2:6" ht="12.75">
      <c r="B1716" s="761"/>
      <c r="C1716" s="231"/>
      <c r="D1716" s="851"/>
      <c r="E1716" s="851"/>
      <c r="F1716" s="224"/>
    </row>
    <row r="1717" spans="2:6" ht="12.75">
      <c r="B1717" s="761"/>
      <c r="C1717" s="231"/>
      <c r="D1717" s="851"/>
      <c r="E1717" s="851"/>
      <c r="F1717" s="224"/>
    </row>
    <row r="1718" spans="2:6" ht="12.75">
      <c r="B1718" s="761"/>
      <c r="C1718" s="231"/>
      <c r="D1718" s="851"/>
      <c r="E1718" s="851"/>
      <c r="F1718" s="224"/>
    </row>
    <row r="1719" spans="2:6" ht="12.75">
      <c r="B1719" s="761"/>
      <c r="C1719" s="231"/>
      <c r="D1719" s="851"/>
      <c r="E1719" s="851"/>
      <c r="F1719" s="224"/>
    </row>
    <row r="1720" spans="2:6" ht="12.75">
      <c r="B1720" s="761"/>
      <c r="C1720" s="231"/>
      <c r="D1720" s="851"/>
      <c r="E1720" s="851"/>
      <c r="F1720" s="224"/>
    </row>
    <row r="1721" spans="2:6" ht="12.75">
      <c r="B1721" s="761"/>
      <c r="C1721" s="231"/>
      <c r="D1721" s="851"/>
      <c r="E1721" s="851"/>
      <c r="F1721" s="224"/>
    </row>
    <row r="1722" spans="2:6" ht="12.75">
      <c r="B1722" s="761"/>
      <c r="C1722" s="231"/>
      <c r="D1722" s="851"/>
      <c r="E1722" s="851"/>
      <c r="F1722" s="224"/>
    </row>
    <row r="1723" spans="2:6" ht="12.75">
      <c r="B1723" s="761"/>
      <c r="C1723" s="231"/>
      <c r="D1723" s="851"/>
      <c r="E1723" s="851"/>
      <c r="F1723" s="224"/>
    </row>
    <row r="1724" spans="2:6" ht="12.75">
      <c r="B1724" s="761"/>
      <c r="C1724" s="231"/>
      <c r="D1724" s="851"/>
      <c r="E1724" s="851"/>
      <c r="F1724" s="224"/>
    </row>
    <row r="1725" spans="2:6" ht="12.75">
      <c r="B1725" s="761"/>
      <c r="C1725" s="231"/>
      <c r="D1725" s="851"/>
      <c r="E1725" s="851"/>
      <c r="F1725" s="224"/>
    </row>
    <row r="1726" spans="2:6" ht="12.75">
      <c r="B1726" s="761"/>
      <c r="C1726" s="231"/>
      <c r="D1726" s="851"/>
      <c r="E1726" s="851"/>
      <c r="F1726" s="224"/>
    </row>
    <row r="1727" spans="2:6" ht="12.75">
      <c r="B1727" s="761"/>
      <c r="C1727" s="231"/>
      <c r="D1727" s="851"/>
      <c r="E1727" s="851"/>
      <c r="F1727" s="224"/>
    </row>
    <row r="1728" spans="2:6" ht="12.75">
      <c r="B1728" s="761"/>
      <c r="C1728" s="231"/>
      <c r="D1728" s="851"/>
      <c r="E1728" s="851"/>
      <c r="F1728" s="224"/>
    </row>
    <row r="1729" spans="2:6" ht="12.75">
      <c r="B1729" s="761"/>
      <c r="C1729" s="231"/>
      <c r="D1729" s="851"/>
      <c r="E1729" s="851"/>
      <c r="F1729" s="224"/>
    </row>
    <row r="1730" spans="2:6" ht="12.75">
      <c r="B1730" s="761"/>
      <c r="C1730" s="231"/>
      <c r="D1730" s="851"/>
      <c r="E1730" s="851"/>
      <c r="F1730" s="224"/>
    </row>
    <row r="1731" spans="2:6" ht="12.75">
      <c r="B1731" s="761"/>
      <c r="C1731" s="231"/>
      <c r="D1731" s="851"/>
      <c r="E1731" s="851"/>
      <c r="F1731" s="224"/>
    </row>
    <row r="1732" spans="2:6" ht="12.75">
      <c r="B1732" s="761"/>
      <c r="C1732" s="231"/>
      <c r="D1732" s="851"/>
      <c r="E1732" s="851"/>
      <c r="F1732" s="224"/>
    </row>
    <row r="1733" spans="2:6" ht="12.75">
      <c r="B1733" s="761"/>
      <c r="C1733" s="231"/>
      <c r="D1733" s="851"/>
      <c r="E1733" s="851"/>
      <c r="F1733" s="224"/>
    </row>
    <row r="1734" spans="2:6" ht="12.75">
      <c r="B1734" s="761"/>
      <c r="C1734" s="231"/>
      <c r="D1734" s="851"/>
      <c r="E1734" s="851"/>
      <c r="F1734" s="224"/>
    </row>
    <row r="1735" spans="2:6" ht="12.75">
      <c r="B1735" s="761"/>
      <c r="C1735" s="231"/>
      <c r="D1735" s="851"/>
      <c r="E1735" s="851"/>
      <c r="F1735" s="224"/>
    </row>
    <row r="1736" spans="2:6" ht="12.75">
      <c r="B1736" s="761"/>
      <c r="C1736" s="231"/>
      <c r="D1736" s="851"/>
      <c r="E1736" s="851"/>
      <c r="F1736" s="224"/>
    </row>
    <row r="1737" spans="2:6" ht="12.75">
      <c r="B1737" s="761"/>
      <c r="C1737" s="231"/>
      <c r="D1737" s="851"/>
      <c r="E1737" s="851"/>
      <c r="F1737" s="224"/>
    </row>
    <row r="1738" spans="2:6" ht="12.75">
      <c r="B1738" s="761"/>
      <c r="C1738" s="231"/>
      <c r="D1738" s="851"/>
      <c r="E1738" s="851"/>
      <c r="F1738" s="224"/>
    </row>
    <row r="1739" spans="2:6" ht="12.75">
      <c r="B1739" s="761"/>
      <c r="C1739" s="231"/>
      <c r="D1739" s="851"/>
      <c r="E1739" s="851"/>
      <c r="F1739" s="224"/>
    </row>
    <row r="1740" spans="2:6" ht="12.75">
      <c r="B1740" s="761"/>
      <c r="C1740" s="231"/>
      <c r="D1740" s="851"/>
      <c r="E1740" s="851"/>
      <c r="F1740" s="224"/>
    </row>
    <row r="1741" spans="2:6" ht="12.75">
      <c r="B1741" s="761"/>
      <c r="C1741" s="231"/>
      <c r="D1741" s="851"/>
      <c r="E1741" s="851"/>
      <c r="F1741" s="224"/>
    </row>
    <row r="1742" spans="2:6" ht="12.75">
      <c r="B1742" s="761"/>
      <c r="C1742" s="231"/>
      <c r="D1742" s="851"/>
      <c r="E1742" s="851"/>
      <c r="F1742" s="224"/>
    </row>
    <row r="1743" spans="2:6" ht="12.75">
      <c r="B1743" s="761"/>
      <c r="C1743" s="231"/>
      <c r="D1743" s="851"/>
      <c r="E1743" s="851"/>
      <c r="F1743" s="224"/>
    </row>
    <row r="1744" spans="2:6" ht="12.75">
      <c r="B1744" s="761"/>
      <c r="C1744" s="231"/>
      <c r="D1744" s="851"/>
      <c r="E1744" s="851"/>
      <c r="F1744" s="224"/>
    </row>
    <row r="1745" spans="2:6" ht="12.75">
      <c r="B1745" s="761"/>
      <c r="C1745" s="231"/>
      <c r="D1745" s="851"/>
      <c r="E1745" s="851"/>
      <c r="F1745" s="224"/>
    </row>
    <row r="1746" spans="2:6" ht="12.75">
      <c r="B1746" s="761"/>
      <c r="C1746" s="231"/>
      <c r="D1746" s="851"/>
      <c r="E1746" s="851"/>
      <c r="F1746" s="224"/>
    </row>
    <row r="1747" spans="2:6" ht="12.75">
      <c r="B1747" s="761"/>
      <c r="C1747" s="231"/>
      <c r="D1747" s="851"/>
      <c r="E1747" s="851"/>
      <c r="F1747" s="224"/>
    </row>
    <row r="1748" spans="2:6" ht="12.75">
      <c r="B1748" s="761"/>
      <c r="C1748" s="231"/>
      <c r="D1748" s="851"/>
      <c r="E1748" s="851"/>
      <c r="F1748" s="224"/>
    </row>
    <row r="1749" spans="2:6" ht="12.75">
      <c r="B1749" s="761"/>
      <c r="C1749" s="231"/>
      <c r="D1749" s="851"/>
      <c r="E1749" s="851"/>
      <c r="F1749" s="224"/>
    </row>
    <row r="1750" spans="2:6" ht="12.75">
      <c r="B1750" s="761"/>
      <c r="C1750" s="231"/>
      <c r="D1750" s="851"/>
      <c r="E1750" s="851"/>
      <c r="F1750" s="224"/>
    </row>
    <row r="1751" spans="2:6" ht="12.75">
      <c r="B1751" s="761"/>
      <c r="C1751" s="231"/>
      <c r="D1751" s="851"/>
      <c r="E1751" s="851"/>
      <c r="F1751" s="224"/>
    </row>
    <row r="1752" spans="2:6" ht="12.75">
      <c r="B1752" s="761"/>
      <c r="C1752" s="231"/>
      <c r="D1752" s="851"/>
      <c r="E1752" s="851"/>
      <c r="F1752" s="224"/>
    </row>
    <row r="1753" spans="2:6" ht="12.75">
      <c r="B1753" s="761"/>
      <c r="C1753" s="231"/>
      <c r="D1753" s="851"/>
      <c r="E1753" s="851"/>
      <c r="F1753" s="224"/>
    </row>
    <row r="1754" spans="2:6" ht="12.75">
      <c r="B1754" s="761"/>
      <c r="C1754" s="231"/>
      <c r="D1754" s="851"/>
      <c r="E1754" s="851"/>
      <c r="F1754" s="224"/>
    </row>
    <row r="1755" spans="2:6" ht="12.75">
      <c r="B1755" s="761"/>
      <c r="C1755" s="231"/>
      <c r="D1755" s="851"/>
      <c r="E1755" s="851"/>
      <c r="F1755" s="224"/>
    </row>
    <row r="1756" spans="2:6" ht="12.75">
      <c r="B1756" s="761"/>
      <c r="C1756" s="231"/>
      <c r="D1756" s="851"/>
      <c r="E1756" s="851"/>
      <c r="F1756" s="224"/>
    </row>
    <row r="1757" spans="2:6" ht="12.75">
      <c r="B1757" s="761"/>
      <c r="C1757" s="231"/>
      <c r="D1757" s="851"/>
      <c r="E1757" s="851"/>
      <c r="F1757" s="224"/>
    </row>
    <row r="1758" spans="2:6" ht="12.75">
      <c r="B1758" s="761"/>
      <c r="C1758" s="231"/>
      <c r="D1758" s="851"/>
      <c r="E1758" s="851"/>
      <c r="F1758" s="224"/>
    </row>
    <row r="1759" spans="2:6" ht="12.75">
      <c r="B1759" s="761"/>
      <c r="C1759" s="231"/>
      <c r="D1759" s="851"/>
      <c r="E1759" s="851"/>
      <c r="F1759" s="224"/>
    </row>
    <row r="1760" spans="2:6" ht="12.75">
      <c r="B1760" s="761"/>
      <c r="C1760" s="231"/>
      <c r="D1760" s="851"/>
      <c r="E1760" s="851"/>
      <c r="F1760" s="224"/>
    </row>
    <row r="1761" spans="2:6" ht="12.75">
      <c r="B1761" s="761"/>
      <c r="C1761" s="231"/>
      <c r="D1761" s="851"/>
      <c r="E1761" s="851"/>
      <c r="F1761" s="224"/>
    </row>
    <row r="1762" spans="2:6" ht="12.75">
      <c r="B1762" s="761"/>
      <c r="C1762" s="231"/>
      <c r="D1762" s="851"/>
      <c r="E1762" s="851"/>
      <c r="F1762" s="224"/>
    </row>
    <row r="1763" spans="2:6" ht="12.75">
      <c r="B1763" s="761"/>
      <c r="C1763" s="231"/>
      <c r="D1763" s="851"/>
      <c r="E1763" s="851"/>
      <c r="F1763" s="224"/>
    </row>
    <row r="1764" spans="2:6" ht="12.75">
      <c r="B1764" s="761"/>
      <c r="C1764" s="231"/>
      <c r="D1764" s="851"/>
      <c r="E1764" s="851"/>
      <c r="F1764" s="224"/>
    </row>
    <row r="1765" spans="2:6" ht="12.75">
      <c r="B1765" s="761"/>
      <c r="C1765" s="231"/>
      <c r="D1765" s="851"/>
      <c r="E1765" s="851"/>
      <c r="F1765" s="224"/>
    </row>
    <row r="1766" spans="2:6" ht="12.75">
      <c r="B1766" s="761"/>
      <c r="C1766" s="231"/>
      <c r="D1766" s="851"/>
      <c r="E1766" s="851"/>
      <c r="F1766" s="224"/>
    </row>
    <row r="1767" spans="2:6" ht="12.75">
      <c r="B1767" s="761"/>
      <c r="C1767" s="231"/>
      <c r="D1767" s="851"/>
      <c r="E1767" s="851"/>
      <c r="F1767" s="224"/>
    </row>
    <row r="1768" spans="2:6" ht="12.75">
      <c r="B1768" s="761"/>
      <c r="C1768" s="231"/>
      <c r="D1768" s="851"/>
      <c r="E1768" s="851"/>
      <c r="F1768" s="224"/>
    </row>
    <row r="1769" spans="2:6" ht="12.75">
      <c r="B1769" s="761"/>
      <c r="C1769" s="231"/>
      <c r="D1769" s="851"/>
      <c r="E1769" s="851"/>
      <c r="F1769" s="224"/>
    </row>
    <row r="1770" spans="2:6" ht="12.75">
      <c r="B1770" s="761"/>
      <c r="C1770" s="231"/>
      <c r="D1770" s="851"/>
      <c r="E1770" s="851"/>
      <c r="F1770" s="224"/>
    </row>
    <row r="1771" spans="2:6" ht="12.75">
      <c r="B1771" s="761"/>
      <c r="C1771" s="231"/>
      <c r="D1771" s="851"/>
      <c r="E1771" s="851"/>
      <c r="F1771" s="224"/>
    </row>
    <row r="1772" spans="2:6" ht="12.75">
      <c r="B1772" s="761"/>
      <c r="C1772" s="231"/>
      <c r="D1772" s="851"/>
      <c r="E1772" s="851"/>
      <c r="F1772" s="224"/>
    </row>
    <row r="1773" spans="2:6" ht="12.75">
      <c r="B1773" s="761"/>
      <c r="C1773" s="231"/>
      <c r="D1773" s="851"/>
      <c r="E1773" s="851"/>
      <c r="F1773" s="224"/>
    </row>
    <row r="1774" spans="2:6" ht="12.75">
      <c r="B1774" s="761"/>
      <c r="C1774" s="231"/>
      <c r="D1774" s="851"/>
      <c r="E1774" s="851"/>
      <c r="F1774" s="224"/>
    </row>
    <row r="1775" spans="2:6" ht="12.75">
      <c r="B1775" s="761"/>
      <c r="C1775" s="231"/>
      <c r="D1775" s="851"/>
      <c r="E1775" s="851"/>
      <c r="F1775" s="224"/>
    </row>
    <row r="1776" spans="2:6" ht="12.75">
      <c r="B1776" s="761"/>
      <c r="C1776" s="231"/>
      <c r="D1776" s="851"/>
      <c r="E1776" s="851"/>
      <c r="F1776" s="224"/>
    </row>
    <row r="1777" spans="2:6" ht="12.75">
      <c r="B1777" s="761"/>
      <c r="C1777" s="231"/>
      <c r="D1777" s="851"/>
      <c r="E1777" s="851"/>
      <c r="F1777" s="224"/>
    </row>
    <row r="1778" spans="2:6" ht="12.75">
      <c r="B1778" s="761"/>
      <c r="C1778" s="231"/>
      <c r="D1778" s="851"/>
      <c r="E1778" s="851"/>
      <c r="F1778" s="224"/>
    </row>
    <row r="1779" spans="2:6" ht="12.75">
      <c r="B1779" s="761"/>
      <c r="C1779" s="231"/>
      <c r="D1779" s="851"/>
      <c r="E1779" s="851"/>
      <c r="F1779" s="224"/>
    </row>
    <row r="1780" spans="2:6" ht="12.75">
      <c r="B1780" s="761"/>
      <c r="C1780" s="231"/>
      <c r="D1780" s="851"/>
      <c r="E1780" s="851"/>
      <c r="F1780" s="224"/>
    </row>
    <row r="1781" spans="2:6" ht="12.75">
      <c r="B1781" s="761"/>
      <c r="C1781" s="231"/>
      <c r="D1781" s="851"/>
      <c r="E1781" s="851"/>
      <c r="F1781" s="224"/>
    </row>
    <row r="1782" spans="2:6" ht="12.75">
      <c r="B1782" s="761"/>
      <c r="C1782" s="231"/>
      <c r="D1782" s="851"/>
      <c r="E1782" s="851"/>
      <c r="F1782" s="224"/>
    </row>
    <row r="1783" spans="2:6" ht="12.75">
      <c r="B1783" s="761"/>
      <c r="C1783" s="231"/>
      <c r="D1783" s="851"/>
      <c r="E1783" s="851"/>
      <c r="F1783" s="224"/>
    </row>
    <row r="1784" spans="2:6" ht="12.75">
      <c r="B1784" s="761"/>
      <c r="C1784" s="231"/>
      <c r="D1784" s="851"/>
      <c r="E1784" s="851"/>
      <c r="F1784" s="224"/>
    </row>
    <row r="1785" spans="2:6" ht="12.75">
      <c r="B1785" s="761"/>
      <c r="C1785" s="231"/>
      <c r="D1785" s="851"/>
      <c r="E1785" s="851"/>
      <c r="F1785" s="224"/>
    </row>
    <row r="1786" spans="2:6" ht="12.75">
      <c r="B1786" s="761"/>
      <c r="C1786" s="231"/>
      <c r="D1786" s="851"/>
      <c r="E1786" s="851"/>
      <c r="F1786" s="224"/>
    </row>
    <row r="1787" spans="2:6" ht="12.75">
      <c r="B1787" s="761"/>
      <c r="C1787" s="231"/>
      <c r="D1787" s="851"/>
      <c r="E1787" s="851"/>
      <c r="F1787" s="224"/>
    </row>
    <row r="1788" spans="2:6" ht="12.75">
      <c r="B1788" s="761"/>
      <c r="C1788" s="231"/>
      <c r="D1788" s="851"/>
      <c r="E1788" s="851"/>
      <c r="F1788" s="224"/>
    </row>
    <row r="1789" spans="2:6" ht="12.75">
      <c r="B1789" s="761"/>
      <c r="C1789" s="231"/>
      <c r="D1789" s="851"/>
      <c r="E1789" s="851"/>
      <c r="F1789" s="224"/>
    </row>
    <row r="1790" spans="2:6" ht="12.75">
      <c r="B1790" s="761"/>
      <c r="C1790" s="231"/>
      <c r="D1790" s="851"/>
      <c r="E1790" s="851"/>
      <c r="F1790" s="224"/>
    </row>
    <row r="1791" spans="2:6" ht="12.75">
      <c r="B1791" s="761"/>
      <c r="C1791" s="231"/>
      <c r="D1791" s="851"/>
      <c r="E1791" s="851"/>
      <c r="F1791" s="224"/>
    </row>
    <row r="1792" spans="2:6" ht="12.75">
      <c r="B1792" s="761"/>
      <c r="C1792" s="231"/>
      <c r="D1792" s="851"/>
      <c r="E1792" s="851"/>
      <c r="F1792" s="224"/>
    </row>
    <row r="1793" spans="2:6" ht="12.75">
      <c r="B1793" s="761"/>
      <c r="C1793" s="231"/>
      <c r="D1793" s="851"/>
      <c r="E1793" s="851"/>
      <c r="F1793" s="224"/>
    </row>
    <row r="1794" spans="2:6" ht="12.75">
      <c r="B1794" s="761"/>
      <c r="C1794" s="231"/>
      <c r="D1794" s="851"/>
      <c r="E1794" s="851"/>
      <c r="F1794" s="224"/>
    </row>
    <row r="1795" spans="2:6" ht="12.75">
      <c r="B1795" s="761"/>
      <c r="C1795" s="231"/>
      <c r="D1795" s="851"/>
      <c r="E1795" s="851"/>
      <c r="F1795" s="224"/>
    </row>
    <row r="1796" spans="2:6" ht="12.75">
      <c r="B1796" s="761"/>
      <c r="C1796" s="231"/>
      <c r="D1796" s="851"/>
      <c r="E1796" s="851"/>
      <c r="F1796" s="224"/>
    </row>
    <row r="1797" spans="2:6" ht="12.75">
      <c r="B1797" s="761"/>
      <c r="C1797" s="231"/>
      <c r="D1797" s="851"/>
      <c r="E1797" s="851"/>
      <c r="F1797" s="224"/>
    </row>
    <row r="1798" spans="2:6" ht="12.75">
      <c r="B1798" s="761"/>
      <c r="C1798" s="231"/>
      <c r="D1798" s="851"/>
      <c r="E1798" s="851"/>
      <c r="F1798" s="224"/>
    </row>
    <row r="1799" spans="2:6" ht="12.75">
      <c r="B1799" s="761"/>
      <c r="C1799" s="231"/>
      <c r="D1799" s="851"/>
      <c r="E1799" s="851"/>
      <c r="F1799" s="224"/>
    </row>
    <row r="1800" spans="2:6" ht="12.75">
      <c r="B1800" s="761"/>
      <c r="C1800" s="231"/>
      <c r="D1800" s="851"/>
      <c r="E1800" s="851"/>
      <c r="F1800" s="224"/>
    </row>
    <row r="1801" spans="2:6" ht="12.75">
      <c r="B1801" s="761"/>
      <c r="C1801" s="231"/>
      <c r="D1801" s="851"/>
      <c r="E1801" s="851"/>
      <c r="F1801" s="224"/>
    </row>
    <row r="1802" spans="2:6" ht="12.75">
      <c r="B1802" s="761"/>
      <c r="C1802" s="231"/>
      <c r="D1802" s="851"/>
      <c r="E1802" s="851"/>
      <c r="F1802" s="224"/>
    </row>
    <row r="1803" spans="2:6" ht="12.75">
      <c r="B1803" s="761"/>
      <c r="C1803" s="231"/>
      <c r="D1803" s="851"/>
      <c r="E1803" s="851"/>
      <c r="F1803" s="224"/>
    </row>
    <row r="1804" spans="2:6" ht="12.75">
      <c r="B1804" s="761"/>
      <c r="C1804" s="231"/>
      <c r="D1804" s="851"/>
      <c r="E1804" s="851"/>
      <c r="F1804" s="224"/>
    </row>
    <row r="1805" spans="2:6" ht="12.75">
      <c r="B1805" s="761"/>
      <c r="C1805" s="231"/>
      <c r="D1805" s="851"/>
      <c r="E1805" s="851"/>
      <c r="F1805" s="224"/>
    </row>
    <row r="1806" spans="2:6" ht="12.75">
      <c r="B1806" s="761"/>
      <c r="C1806" s="231"/>
      <c r="D1806" s="851"/>
      <c r="E1806" s="851"/>
      <c r="F1806" s="224"/>
    </row>
    <row r="1807" spans="2:6" ht="12.75">
      <c r="B1807" s="761"/>
      <c r="C1807" s="231"/>
      <c r="D1807" s="851"/>
      <c r="E1807" s="851"/>
      <c r="F1807" s="224"/>
    </row>
    <row r="1808" spans="2:6" ht="12.75">
      <c r="B1808" s="761"/>
      <c r="C1808" s="231"/>
      <c r="D1808" s="851"/>
      <c r="E1808" s="851"/>
      <c r="F1808" s="224"/>
    </row>
    <row r="1809" spans="2:6" ht="12.75">
      <c r="B1809" s="761"/>
      <c r="C1809" s="231"/>
      <c r="D1809" s="851"/>
      <c r="E1809" s="851"/>
      <c r="F1809" s="224"/>
    </row>
    <row r="1810" spans="2:6" ht="12.75">
      <c r="B1810" s="761"/>
      <c r="C1810" s="231"/>
      <c r="D1810" s="851"/>
      <c r="E1810" s="851"/>
      <c r="F1810" s="224"/>
    </row>
    <row r="1811" spans="2:6" ht="12.75">
      <c r="B1811" s="761"/>
      <c r="C1811" s="231"/>
      <c r="D1811" s="851"/>
      <c r="E1811" s="851"/>
      <c r="F1811" s="224"/>
    </row>
    <row r="1812" spans="2:6" ht="12.75">
      <c r="B1812" s="761"/>
      <c r="C1812" s="231"/>
      <c r="D1812" s="851"/>
      <c r="E1812" s="851"/>
      <c r="F1812" s="224"/>
    </row>
    <row r="1813" spans="2:6" ht="12.75">
      <c r="B1813" s="761"/>
      <c r="C1813" s="231"/>
      <c r="D1813" s="851"/>
      <c r="E1813" s="851"/>
      <c r="F1813" s="224"/>
    </row>
    <row r="1814" spans="2:6" ht="12.75">
      <c r="B1814" s="761"/>
      <c r="C1814" s="231"/>
      <c r="D1814" s="851"/>
      <c r="E1814" s="851"/>
      <c r="F1814" s="224"/>
    </row>
    <row r="1815" spans="2:6" ht="12.75">
      <c r="B1815" s="761"/>
      <c r="C1815" s="231"/>
      <c r="D1815" s="851"/>
      <c r="E1815" s="851"/>
      <c r="F1815" s="224"/>
    </row>
    <row r="1816" spans="2:6" ht="12.75">
      <c r="B1816" s="761"/>
      <c r="C1816" s="231"/>
      <c r="D1816" s="851"/>
      <c r="E1816" s="851"/>
      <c r="F1816" s="224"/>
    </row>
    <row r="1817" spans="2:6" ht="12.75">
      <c r="B1817" s="761"/>
      <c r="C1817" s="231"/>
      <c r="D1817" s="851"/>
      <c r="E1817" s="851"/>
      <c r="F1817" s="224"/>
    </row>
    <row r="1818" spans="2:6" ht="12.75">
      <c r="B1818" s="761"/>
      <c r="C1818" s="231"/>
      <c r="D1818" s="851"/>
      <c r="E1818" s="851"/>
      <c r="F1818" s="224"/>
    </row>
    <row r="1819" spans="2:6" ht="12.75">
      <c r="B1819" s="761"/>
      <c r="C1819" s="231"/>
      <c r="D1819" s="851"/>
      <c r="E1819" s="851"/>
      <c r="F1819" s="224"/>
    </row>
    <row r="1820" spans="2:6" ht="12.75">
      <c r="B1820" s="761"/>
      <c r="C1820" s="231"/>
      <c r="D1820" s="851"/>
      <c r="E1820" s="851"/>
      <c r="F1820" s="224"/>
    </row>
    <row r="1821" spans="2:6" ht="12.75">
      <c r="B1821" s="761"/>
      <c r="C1821" s="231"/>
      <c r="D1821" s="851"/>
      <c r="E1821" s="851"/>
      <c r="F1821" s="224"/>
    </row>
    <row r="1822" spans="2:6" ht="12.75">
      <c r="B1822" s="761"/>
      <c r="C1822" s="231"/>
      <c r="D1822" s="851"/>
      <c r="E1822" s="851"/>
      <c r="F1822" s="224"/>
    </row>
    <row r="1823" spans="2:6" ht="12.75">
      <c r="B1823" s="761"/>
      <c r="C1823" s="231"/>
      <c r="D1823" s="851"/>
      <c r="E1823" s="851"/>
      <c r="F1823" s="224"/>
    </row>
    <row r="1824" spans="2:6" ht="12.75">
      <c r="B1824" s="761"/>
      <c r="C1824" s="231"/>
      <c r="D1824" s="851"/>
      <c r="E1824" s="851"/>
      <c r="F1824" s="224"/>
    </row>
    <row r="1825" spans="2:6" ht="12.75">
      <c r="B1825" s="761"/>
      <c r="C1825" s="231"/>
      <c r="D1825" s="851"/>
      <c r="E1825" s="851"/>
      <c r="F1825" s="224"/>
    </row>
    <row r="1826" spans="2:6" ht="12.75">
      <c r="B1826" s="761"/>
      <c r="C1826" s="231"/>
      <c r="D1826" s="851"/>
      <c r="E1826" s="851"/>
      <c r="F1826" s="224"/>
    </row>
    <row r="1827" spans="2:6" ht="12.75">
      <c r="B1827" s="761"/>
      <c r="C1827" s="231"/>
      <c r="D1827" s="851"/>
      <c r="E1827" s="851"/>
      <c r="F1827" s="224"/>
    </row>
    <row r="1828" spans="2:6" ht="12.75">
      <c r="B1828" s="761"/>
      <c r="C1828" s="231"/>
      <c r="D1828" s="851"/>
      <c r="E1828" s="851"/>
      <c r="F1828" s="224"/>
    </row>
    <row r="1829" spans="2:6" ht="12.75">
      <c r="B1829" s="761"/>
      <c r="C1829" s="231"/>
      <c r="D1829" s="851"/>
      <c r="E1829" s="851"/>
      <c r="F1829" s="224"/>
    </row>
    <row r="1830" spans="2:6" ht="12.75">
      <c r="B1830" s="761"/>
      <c r="C1830" s="231"/>
      <c r="D1830" s="851"/>
      <c r="E1830" s="851"/>
      <c r="F1830" s="224"/>
    </row>
    <row r="1831" spans="2:6" ht="12.75">
      <c r="B1831" s="761"/>
      <c r="C1831" s="231"/>
      <c r="D1831" s="851"/>
      <c r="E1831" s="851"/>
      <c r="F1831" s="224"/>
    </row>
    <row r="1832" spans="2:6" ht="12.75">
      <c r="B1832" s="761"/>
      <c r="C1832" s="231"/>
      <c r="D1832" s="851"/>
      <c r="E1832" s="851"/>
      <c r="F1832" s="224"/>
    </row>
    <row r="1833" spans="2:6" ht="12.75">
      <c r="B1833" s="761"/>
      <c r="C1833" s="231"/>
      <c r="D1833" s="851"/>
      <c r="E1833" s="851"/>
      <c r="F1833" s="224"/>
    </row>
    <row r="1834" spans="2:6" ht="12.75">
      <c r="B1834" s="761"/>
      <c r="C1834" s="231"/>
      <c r="D1834" s="851"/>
      <c r="E1834" s="851"/>
      <c r="F1834" s="224"/>
    </row>
    <row r="1835" spans="2:6" ht="12.75">
      <c r="B1835" s="761"/>
      <c r="C1835" s="231"/>
      <c r="D1835" s="851"/>
      <c r="E1835" s="851"/>
      <c r="F1835" s="224"/>
    </row>
    <row r="1836" spans="2:6" ht="12.75">
      <c r="B1836" s="761"/>
      <c r="C1836" s="231"/>
      <c r="D1836" s="851"/>
      <c r="E1836" s="851"/>
      <c r="F1836" s="224"/>
    </row>
    <row r="1837" spans="2:6" ht="12.75">
      <c r="B1837" s="761"/>
      <c r="C1837" s="231"/>
      <c r="D1837" s="851"/>
      <c r="E1837" s="851"/>
      <c r="F1837" s="224"/>
    </row>
    <row r="1838" spans="2:6" ht="12.75">
      <c r="B1838" s="761"/>
      <c r="C1838" s="231"/>
      <c r="D1838" s="851"/>
      <c r="E1838" s="851"/>
      <c r="F1838" s="224"/>
    </row>
    <row r="1839" spans="2:6" ht="12.75">
      <c r="B1839" s="761"/>
      <c r="C1839" s="231"/>
      <c r="D1839" s="851"/>
      <c r="E1839" s="851"/>
      <c r="F1839" s="224"/>
    </row>
    <row r="1840" spans="2:6" ht="12.75">
      <c r="B1840" s="761"/>
      <c r="C1840" s="231"/>
      <c r="D1840" s="851"/>
      <c r="E1840" s="851"/>
      <c r="F1840" s="224"/>
    </row>
    <row r="1841" spans="2:6" ht="12.75">
      <c r="B1841" s="761"/>
      <c r="C1841" s="231"/>
      <c r="D1841" s="851"/>
      <c r="E1841" s="851"/>
      <c r="F1841" s="224"/>
    </row>
    <row r="1842" spans="2:6" ht="12.75">
      <c r="B1842" s="761"/>
      <c r="C1842" s="231"/>
      <c r="D1842" s="851"/>
      <c r="E1842" s="851"/>
      <c r="F1842" s="224"/>
    </row>
    <row r="1843" spans="2:6" ht="12.75">
      <c r="B1843" s="761"/>
      <c r="C1843" s="231"/>
      <c r="D1843" s="851"/>
      <c r="E1843" s="851"/>
      <c r="F1843" s="224"/>
    </row>
    <row r="1844" spans="2:6" ht="12.75">
      <c r="B1844" s="761"/>
      <c r="C1844" s="231"/>
      <c r="D1844" s="851"/>
      <c r="E1844" s="851"/>
      <c r="F1844" s="224"/>
    </row>
    <row r="1845" spans="2:6" ht="12.75">
      <c r="B1845" s="761"/>
      <c r="C1845" s="231"/>
      <c r="D1845" s="851"/>
      <c r="E1845" s="851"/>
      <c r="F1845" s="224"/>
    </row>
    <row r="1846" spans="2:6" ht="12.75">
      <c r="B1846" s="761"/>
      <c r="C1846" s="231"/>
      <c r="D1846" s="851"/>
      <c r="E1846" s="851"/>
      <c r="F1846" s="224"/>
    </row>
    <row r="1847" spans="2:6" ht="12.75">
      <c r="B1847" s="761"/>
      <c r="C1847" s="231"/>
      <c r="D1847" s="851"/>
      <c r="E1847" s="851"/>
      <c r="F1847" s="224"/>
    </row>
    <row r="1848" spans="2:6" ht="12.75">
      <c r="B1848" s="761"/>
      <c r="C1848" s="231"/>
      <c r="D1848" s="851"/>
      <c r="E1848" s="851"/>
      <c r="F1848" s="224"/>
    </row>
    <row r="1849" spans="2:6" ht="12.75">
      <c r="B1849" s="761"/>
      <c r="C1849" s="231"/>
      <c r="D1849" s="851"/>
      <c r="E1849" s="851"/>
      <c r="F1849" s="224"/>
    </row>
    <row r="1850" spans="2:6" ht="12.75">
      <c r="B1850" s="761"/>
      <c r="C1850" s="231"/>
      <c r="D1850" s="851"/>
      <c r="E1850" s="851"/>
      <c r="F1850" s="224"/>
    </row>
    <row r="1851" spans="2:6" ht="12.75">
      <c r="B1851" s="761"/>
      <c r="C1851" s="231"/>
      <c r="D1851" s="851"/>
      <c r="E1851" s="851"/>
      <c r="F1851" s="224"/>
    </row>
    <row r="1852" spans="2:6" ht="12.75">
      <c r="B1852" s="761"/>
      <c r="C1852" s="231"/>
      <c r="D1852" s="851"/>
      <c r="E1852" s="851"/>
      <c r="F1852" s="224"/>
    </row>
    <row r="1853" spans="2:6" ht="12.75">
      <c r="B1853" s="761"/>
      <c r="C1853" s="231"/>
      <c r="D1853" s="851"/>
      <c r="E1853" s="851"/>
      <c r="F1853" s="224"/>
    </row>
    <row r="1854" spans="2:6" ht="12.75">
      <c r="B1854" s="761"/>
      <c r="C1854" s="231"/>
      <c r="D1854" s="851"/>
      <c r="E1854" s="851"/>
      <c r="F1854" s="224"/>
    </row>
    <row r="1855" spans="2:6" ht="12.75">
      <c r="B1855" s="761"/>
      <c r="C1855" s="231"/>
      <c r="D1855" s="851"/>
      <c r="E1855" s="851"/>
      <c r="F1855" s="224"/>
    </row>
    <row r="1856" spans="2:6" ht="12.75">
      <c r="B1856" s="761"/>
      <c r="C1856" s="231"/>
      <c r="D1856" s="851"/>
      <c r="E1856" s="851"/>
      <c r="F1856" s="224"/>
    </row>
    <row r="1857" spans="2:6" ht="12.75">
      <c r="B1857" s="761"/>
      <c r="C1857" s="231"/>
      <c r="D1857" s="851"/>
      <c r="E1857" s="851"/>
      <c r="F1857" s="224"/>
    </row>
    <row r="1858" spans="2:6" ht="12.75">
      <c r="B1858" s="761"/>
      <c r="C1858" s="231"/>
      <c r="D1858" s="851"/>
      <c r="E1858" s="851"/>
      <c r="F1858" s="224"/>
    </row>
    <row r="1859" spans="2:6" ht="12.75">
      <c r="B1859" s="761"/>
      <c r="C1859" s="231"/>
      <c r="D1859" s="851"/>
      <c r="E1859" s="851"/>
      <c r="F1859" s="224"/>
    </row>
    <row r="1860" spans="2:6" ht="12.75">
      <c r="B1860" s="761"/>
      <c r="C1860" s="231"/>
      <c r="D1860" s="851"/>
      <c r="E1860" s="851"/>
      <c r="F1860" s="224"/>
    </row>
    <row r="1861" spans="2:6" ht="12.75">
      <c r="B1861" s="761"/>
      <c r="C1861" s="231"/>
      <c r="D1861" s="851"/>
      <c r="E1861" s="851"/>
      <c r="F1861" s="224"/>
    </row>
    <row r="1862" spans="2:6" ht="12.75">
      <c r="B1862" s="761"/>
      <c r="C1862" s="231"/>
      <c r="D1862" s="851"/>
      <c r="E1862" s="851"/>
      <c r="F1862" s="224"/>
    </row>
    <row r="1863" spans="2:6" ht="12.75">
      <c r="B1863" s="761"/>
      <c r="C1863" s="231"/>
      <c r="D1863" s="851"/>
      <c r="E1863" s="851"/>
      <c r="F1863" s="224"/>
    </row>
    <row r="1864" spans="2:6" ht="12.75">
      <c r="B1864" s="761"/>
      <c r="C1864" s="231"/>
      <c r="D1864" s="851"/>
      <c r="E1864" s="851"/>
      <c r="F1864" s="224"/>
    </row>
    <row r="1865" spans="2:6" ht="12.75">
      <c r="B1865" s="761"/>
      <c r="C1865" s="231"/>
      <c r="D1865" s="851"/>
      <c r="E1865" s="851"/>
      <c r="F1865" s="224"/>
    </row>
    <row r="1866" spans="2:6" ht="12.75">
      <c r="B1866" s="761"/>
      <c r="C1866" s="231"/>
      <c r="D1866" s="851"/>
      <c r="E1866" s="851"/>
      <c r="F1866" s="224"/>
    </row>
    <row r="1867" spans="2:6" ht="12.75">
      <c r="B1867" s="761"/>
      <c r="C1867" s="231"/>
      <c r="D1867" s="851"/>
      <c r="E1867" s="851"/>
      <c r="F1867" s="224"/>
    </row>
    <row r="1868" spans="2:6" ht="12.75">
      <c r="B1868" s="761"/>
      <c r="C1868" s="231"/>
      <c r="D1868" s="851"/>
      <c r="E1868" s="851"/>
      <c r="F1868" s="224"/>
    </row>
    <row r="1869" spans="2:6" ht="12.75">
      <c r="B1869" s="761"/>
      <c r="C1869" s="231"/>
      <c r="D1869" s="851"/>
      <c r="E1869" s="851"/>
      <c r="F1869" s="224"/>
    </row>
    <row r="1870" spans="2:6" ht="12.75">
      <c r="B1870" s="761"/>
      <c r="C1870" s="231"/>
      <c r="D1870" s="851"/>
      <c r="E1870" s="851"/>
      <c r="F1870" s="224"/>
    </row>
    <row r="1871" spans="2:6" ht="12.75">
      <c r="B1871" s="761"/>
      <c r="C1871" s="231"/>
      <c r="D1871" s="851"/>
      <c r="E1871" s="851"/>
      <c r="F1871" s="224"/>
    </row>
    <row r="1872" spans="2:6" ht="12.75">
      <c r="B1872" s="761"/>
      <c r="C1872" s="231"/>
      <c r="D1872" s="851"/>
      <c r="E1872" s="851"/>
      <c r="F1872" s="224"/>
    </row>
    <row r="1873" spans="2:6" ht="12.75">
      <c r="B1873" s="761"/>
      <c r="C1873" s="231"/>
      <c r="D1873" s="851"/>
      <c r="E1873" s="851"/>
      <c r="F1873" s="224"/>
    </row>
    <row r="1874" spans="2:6" ht="12.75">
      <c r="B1874" s="761"/>
      <c r="C1874" s="231"/>
      <c r="D1874" s="851"/>
      <c r="E1874" s="851"/>
      <c r="F1874" s="224"/>
    </row>
    <row r="1875" spans="2:6" ht="12.75">
      <c r="B1875" s="761"/>
      <c r="C1875" s="231"/>
      <c r="D1875" s="851"/>
      <c r="E1875" s="851"/>
      <c r="F1875" s="224"/>
    </row>
    <row r="1876" spans="2:6" ht="12.75">
      <c r="B1876" s="761"/>
      <c r="C1876" s="231"/>
      <c r="D1876" s="851"/>
      <c r="E1876" s="851"/>
      <c r="F1876" s="224"/>
    </row>
    <row r="1877" spans="2:6" ht="12.75">
      <c r="B1877" s="761"/>
      <c r="C1877" s="231"/>
      <c r="D1877" s="851"/>
      <c r="E1877" s="851"/>
      <c r="F1877" s="224"/>
    </row>
    <row r="1878" spans="2:6" ht="12.75">
      <c r="B1878" s="761"/>
      <c r="C1878" s="231"/>
      <c r="D1878" s="851"/>
      <c r="E1878" s="851"/>
      <c r="F1878" s="224"/>
    </row>
    <row r="1879" spans="2:6" ht="12.75">
      <c r="B1879" s="761"/>
      <c r="C1879" s="231"/>
      <c r="D1879" s="851"/>
      <c r="E1879" s="851"/>
      <c r="F1879" s="224"/>
    </row>
    <row r="1880" spans="2:6" ht="12.75">
      <c r="B1880" s="761"/>
      <c r="C1880" s="231"/>
      <c r="D1880" s="851"/>
      <c r="E1880" s="851"/>
      <c r="F1880" s="224"/>
    </row>
    <row r="1881" spans="2:6" ht="12.75">
      <c r="B1881" s="761"/>
      <c r="C1881" s="231"/>
      <c r="D1881" s="851"/>
      <c r="E1881" s="851"/>
      <c r="F1881" s="224"/>
    </row>
    <row r="1882" spans="2:6" ht="12.75">
      <c r="B1882" s="761"/>
      <c r="C1882" s="231"/>
      <c r="D1882" s="851"/>
      <c r="E1882" s="851"/>
      <c r="F1882" s="224"/>
    </row>
    <row r="1883" spans="2:6" ht="12.75">
      <c r="B1883" s="761"/>
      <c r="C1883" s="231"/>
      <c r="D1883" s="851"/>
      <c r="E1883" s="851"/>
      <c r="F1883" s="224"/>
    </row>
    <row r="1884" spans="2:6" ht="12.75">
      <c r="B1884" s="761"/>
      <c r="C1884" s="231"/>
      <c r="D1884" s="851"/>
      <c r="E1884" s="851"/>
      <c r="F1884" s="224"/>
    </row>
    <row r="1885" spans="2:6" ht="12.75">
      <c r="B1885" s="761"/>
      <c r="C1885" s="231"/>
      <c r="D1885" s="851"/>
      <c r="E1885" s="851"/>
      <c r="F1885" s="224"/>
    </row>
    <row r="1886" spans="2:6" ht="12.75">
      <c r="B1886" s="761"/>
      <c r="C1886" s="231"/>
      <c r="D1886" s="851"/>
      <c r="E1886" s="851"/>
      <c r="F1886" s="224"/>
    </row>
    <row r="1887" spans="2:6" ht="12.75">
      <c r="B1887" s="761"/>
      <c r="C1887" s="231"/>
      <c r="D1887" s="851"/>
      <c r="E1887" s="851"/>
      <c r="F1887" s="224"/>
    </row>
    <row r="1888" spans="2:6" ht="12.75">
      <c r="B1888" s="761"/>
      <c r="C1888" s="231"/>
      <c r="D1888" s="851"/>
      <c r="E1888" s="851"/>
      <c r="F1888" s="224"/>
    </row>
    <row r="1889" spans="2:6" ht="12.75">
      <c r="B1889" s="761"/>
      <c r="C1889" s="231"/>
      <c r="D1889" s="851"/>
      <c r="E1889" s="851"/>
      <c r="F1889" s="224"/>
    </row>
    <row r="1890" spans="2:6" ht="12.75">
      <c r="B1890" s="761"/>
      <c r="C1890" s="231"/>
      <c r="D1890" s="851"/>
      <c r="E1890" s="851"/>
      <c r="F1890" s="224"/>
    </row>
    <row r="1891" spans="2:6" ht="12.75">
      <c r="B1891" s="761"/>
      <c r="C1891" s="231"/>
      <c r="D1891" s="851"/>
      <c r="E1891" s="851"/>
      <c r="F1891" s="224"/>
    </row>
    <row r="1892" spans="2:6" ht="12.75">
      <c r="B1892" s="761"/>
      <c r="C1892" s="231"/>
      <c r="D1892" s="851"/>
      <c r="E1892" s="851"/>
      <c r="F1892" s="224"/>
    </row>
    <row r="1893" spans="2:6" ht="12.75">
      <c r="B1893" s="761"/>
      <c r="C1893" s="231"/>
      <c r="D1893" s="851"/>
      <c r="E1893" s="851"/>
      <c r="F1893" s="224"/>
    </row>
    <row r="1894" spans="2:6" ht="12.75">
      <c r="B1894" s="761"/>
      <c r="C1894" s="231"/>
      <c r="D1894" s="851"/>
      <c r="E1894" s="851"/>
      <c r="F1894" s="224"/>
    </row>
    <row r="1895" spans="2:6" ht="12.75">
      <c r="B1895" s="761"/>
      <c r="C1895" s="231"/>
      <c r="D1895" s="851"/>
      <c r="E1895" s="851"/>
      <c r="F1895" s="224"/>
    </row>
    <row r="1896" spans="2:6" ht="12.75">
      <c r="B1896" s="761"/>
      <c r="C1896" s="231"/>
      <c r="D1896" s="851"/>
      <c r="E1896" s="851"/>
      <c r="F1896" s="224"/>
    </row>
    <row r="1897" spans="2:6" ht="12.75">
      <c r="B1897" s="761"/>
      <c r="C1897" s="231"/>
      <c r="D1897" s="851"/>
      <c r="E1897" s="851"/>
      <c r="F1897" s="224"/>
    </row>
    <row r="1898" spans="2:6" ht="12.75">
      <c r="B1898" s="761"/>
      <c r="C1898" s="231"/>
      <c r="D1898" s="851"/>
      <c r="E1898" s="851"/>
      <c r="F1898" s="224"/>
    </row>
    <row r="1899" spans="2:6" ht="12.75">
      <c r="B1899" s="761"/>
      <c r="C1899" s="231"/>
      <c r="D1899" s="851"/>
      <c r="E1899" s="851"/>
      <c r="F1899" s="224"/>
    </row>
    <row r="1900" spans="2:6" ht="12.75">
      <c r="B1900" s="761"/>
      <c r="C1900" s="231"/>
      <c r="D1900" s="851"/>
      <c r="E1900" s="851"/>
      <c r="F1900" s="224"/>
    </row>
    <row r="1901" spans="2:6" ht="12.75">
      <c r="B1901" s="761"/>
      <c r="C1901" s="231"/>
      <c r="D1901" s="851"/>
      <c r="E1901" s="851"/>
      <c r="F1901" s="224"/>
    </row>
    <row r="1902" spans="2:6" ht="12.75">
      <c r="B1902" s="761"/>
      <c r="C1902" s="231"/>
      <c r="D1902" s="851"/>
      <c r="E1902" s="851"/>
      <c r="F1902" s="224"/>
    </row>
    <row r="1903" spans="2:6" ht="12.75">
      <c r="B1903" s="761"/>
      <c r="C1903" s="231"/>
      <c r="D1903" s="851"/>
      <c r="E1903" s="851"/>
      <c r="F1903" s="224"/>
    </row>
    <row r="1904" spans="2:6" ht="12.75">
      <c r="B1904" s="761"/>
      <c r="C1904" s="231"/>
      <c r="D1904" s="851"/>
      <c r="E1904" s="851"/>
      <c r="F1904" s="224"/>
    </row>
    <row r="1905" spans="2:6" ht="12.75">
      <c r="B1905" s="761"/>
      <c r="C1905" s="231"/>
      <c r="D1905" s="851"/>
      <c r="E1905" s="851"/>
      <c r="F1905" s="224"/>
    </row>
    <row r="1906" spans="2:6" ht="12.75">
      <c r="B1906" s="761"/>
      <c r="C1906" s="231"/>
      <c r="D1906" s="851"/>
      <c r="E1906" s="851"/>
      <c r="F1906" s="224"/>
    </row>
    <row r="1907" spans="2:6" ht="12.75">
      <c r="B1907" s="761"/>
      <c r="C1907" s="231"/>
      <c r="D1907" s="851"/>
      <c r="E1907" s="851"/>
      <c r="F1907" s="224"/>
    </row>
    <row r="1908" spans="2:6" ht="12.75">
      <c r="B1908" s="761"/>
      <c r="C1908" s="231"/>
      <c r="D1908" s="851"/>
      <c r="E1908" s="851"/>
      <c r="F1908" s="224"/>
    </row>
    <row r="1909" spans="2:6" ht="12.75">
      <c r="B1909" s="761"/>
      <c r="C1909" s="231"/>
      <c r="D1909" s="851"/>
      <c r="E1909" s="851"/>
      <c r="F1909" s="224"/>
    </row>
    <row r="1910" spans="2:6" ht="12.75">
      <c r="B1910" s="761"/>
      <c r="C1910" s="231"/>
      <c r="D1910" s="851"/>
      <c r="E1910" s="851"/>
      <c r="F1910" s="224"/>
    </row>
    <row r="1911" spans="2:6" ht="12.75">
      <c r="B1911" s="761"/>
      <c r="C1911" s="231"/>
      <c r="D1911" s="851"/>
      <c r="E1911" s="851"/>
      <c r="F1911" s="224"/>
    </row>
    <row r="1912" spans="2:6" ht="12.75">
      <c r="B1912" s="761"/>
      <c r="C1912" s="231"/>
      <c r="D1912" s="851"/>
      <c r="E1912" s="851"/>
      <c r="F1912" s="224"/>
    </row>
    <row r="1913" spans="2:6" ht="12.75">
      <c r="B1913" s="761"/>
      <c r="C1913" s="231"/>
      <c r="D1913" s="851"/>
      <c r="E1913" s="851"/>
      <c r="F1913" s="224"/>
    </row>
    <row r="1914" spans="2:6" ht="12.75">
      <c r="B1914" s="761"/>
      <c r="C1914" s="231"/>
      <c r="D1914" s="851"/>
      <c r="E1914" s="851"/>
      <c r="F1914" s="224"/>
    </row>
    <row r="1915" spans="2:6" ht="12.75">
      <c r="B1915" s="761"/>
      <c r="C1915" s="231"/>
      <c r="D1915" s="851"/>
      <c r="E1915" s="851"/>
      <c r="F1915" s="224"/>
    </row>
    <row r="1916" spans="2:6" ht="12.75">
      <c r="B1916" s="761"/>
      <c r="C1916" s="231"/>
      <c r="D1916" s="851"/>
      <c r="E1916" s="851"/>
      <c r="F1916" s="224"/>
    </row>
    <row r="1917" spans="2:6" ht="12.75">
      <c r="B1917" s="761"/>
      <c r="C1917" s="231"/>
      <c r="D1917" s="851"/>
      <c r="E1917" s="851"/>
      <c r="F1917" s="224"/>
    </row>
    <row r="1918" spans="2:6" ht="12.75">
      <c r="B1918" s="761"/>
      <c r="C1918" s="231"/>
      <c r="D1918" s="851"/>
      <c r="E1918" s="851"/>
      <c r="F1918" s="224"/>
    </row>
    <row r="1919" spans="2:6" ht="12.75">
      <c r="B1919" s="761"/>
      <c r="C1919" s="231"/>
      <c r="D1919" s="851"/>
      <c r="E1919" s="851"/>
      <c r="F1919" s="224"/>
    </row>
    <row r="1920" spans="2:6" ht="12.75">
      <c r="B1920" s="761"/>
      <c r="C1920" s="231"/>
      <c r="D1920" s="851"/>
      <c r="E1920" s="851"/>
      <c r="F1920" s="224"/>
    </row>
    <row r="1921" spans="2:6" ht="12.75">
      <c r="B1921" s="761"/>
      <c r="C1921" s="231"/>
      <c r="D1921" s="851"/>
      <c r="E1921" s="851"/>
      <c r="F1921" s="224"/>
    </row>
    <row r="1922" spans="2:6" ht="12.75">
      <c r="B1922" s="761"/>
      <c r="C1922" s="231"/>
      <c r="D1922" s="851"/>
      <c r="E1922" s="851"/>
      <c r="F1922" s="224"/>
    </row>
    <row r="1923" spans="2:6" ht="12.75">
      <c r="B1923" s="761"/>
      <c r="C1923" s="231"/>
      <c r="D1923" s="851"/>
      <c r="E1923" s="851"/>
      <c r="F1923" s="224"/>
    </row>
    <row r="1924" spans="2:6" ht="12.75">
      <c r="B1924" s="761"/>
      <c r="C1924" s="231"/>
      <c r="D1924" s="851"/>
      <c r="E1924" s="851"/>
      <c r="F1924" s="224"/>
    </row>
    <row r="1925" spans="2:6" ht="12.75">
      <c r="B1925" s="761"/>
      <c r="C1925" s="231"/>
      <c r="D1925" s="851"/>
      <c r="E1925" s="851"/>
      <c r="F1925" s="224"/>
    </row>
    <row r="1926" spans="2:6" ht="12.75">
      <c r="B1926" s="761"/>
      <c r="C1926" s="231"/>
      <c r="D1926" s="851"/>
      <c r="E1926" s="851"/>
      <c r="F1926" s="224"/>
    </row>
    <row r="1927" spans="2:6" ht="12.75">
      <c r="B1927" s="761"/>
      <c r="C1927" s="231"/>
      <c r="D1927" s="851"/>
      <c r="E1927" s="851"/>
      <c r="F1927" s="224"/>
    </row>
    <row r="1928" spans="2:6" ht="12.75">
      <c r="B1928" s="761"/>
      <c r="C1928" s="231"/>
      <c r="D1928" s="851"/>
      <c r="E1928" s="851"/>
      <c r="F1928" s="224"/>
    </row>
    <row r="1929" spans="2:6" ht="12.75">
      <c r="B1929" s="761"/>
      <c r="C1929" s="231"/>
      <c r="D1929" s="851"/>
      <c r="E1929" s="851"/>
      <c r="F1929" s="224"/>
    </row>
    <row r="1930" spans="2:6" ht="12.75">
      <c r="B1930" s="761"/>
      <c r="C1930" s="231"/>
      <c r="D1930" s="851"/>
      <c r="E1930" s="851"/>
      <c r="F1930" s="224"/>
    </row>
    <row r="1931" spans="2:6" ht="12.75">
      <c r="B1931" s="761"/>
      <c r="C1931" s="231"/>
      <c r="D1931" s="851"/>
      <c r="E1931" s="851"/>
      <c r="F1931" s="224"/>
    </row>
    <row r="1932" spans="2:6" ht="12.75">
      <c r="B1932" s="761"/>
      <c r="C1932" s="231"/>
      <c r="D1932" s="851"/>
      <c r="E1932" s="851"/>
      <c r="F1932" s="224"/>
    </row>
    <row r="1933" spans="2:6" ht="12.75">
      <c r="B1933" s="761"/>
      <c r="C1933" s="231"/>
      <c r="D1933" s="851"/>
      <c r="E1933" s="851"/>
      <c r="F1933" s="224"/>
    </row>
    <row r="1934" spans="2:6" ht="12.75">
      <c r="B1934" s="761"/>
      <c r="C1934" s="231"/>
      <c r="D1934" s="851"/>
      <c r="E1934" s="851"/>
      <c r="F1934" s="224"/>
    </row>
    <row r="1935" spans="2:6" ht="12.75">
      <c r="B1935" s="761"/>
      <c r="C1935" s="231"/>
      <c r="D1935" s="851"/>
      <c r="E1935" s="851"/>
      <c r="F1935" s="224"/>
    </row>
    <row r="1936" spans="2:6" ht="12.75">
      <c r="B1936" s="761"/>
      <c r="C1936" s="231"/>
      <c r="D1936" s="851"/>
      <c r="E1936" s="851"/>
      <c r="F1936" s="224"/>
    </row>
    <row r="1937" spans="2:6" ht="12.75">
      <c r="B1937" s="761"/>
      <c r="C1937" s="231"/>
      <c r="D1937" s="851"/>
      <c r="E1937" s="851"/>
      <c r="F1937" s="224"/>
    </row>
    <row r="1938" spans="2:6" ht="12.75">
      <c r="B1938" s="761"/>
      <c r="C1938" s="231"/>
      <c r="D1938" s="851"/>
      <c r="E1938" s="851"/>
      <c r="F1938" s="224"/>
    </row>
    <row r="1939" spans="2:6" ht="12.75">
      <c r="B1939" s="761"/>
      <c r="C1939" s="231"/>
      <c r="D1939" s="851"/>
      <c r="E1939" s="851"/>
      <c r="F1939" s="224"/>
    </row>
    <row r="1940" spans="2:6" ht="12.75">
      <c r="B1940" s="761"/>
      <c r="C1940" s="231"/>
      <c r="D1940" s="851"/>
      <c r="E1940" s="851"/>
      <c r="F1940" s="224"/>
    </row>
    <row r="1941" spans="2:6" ht="12.75">
      <c r="B1941" s="761"/>
      <c r="C1941" s="231"/>
      <c r="D1941" s="851"/>
      <c r="E1941" s="851"/>
      <c r="F1941" s="224"/>
    </row>
    <row r="1942" spans="2:6" ht="12.75">
      <c r="B1942" s="761"/>
      <c r="C1942" s="231"/>
      <c r="D1942" s="851"/>
      <c r="E1942" s="851"/>
      <c r="F1942" s="224"/>
    </row>
    <row r="1943" spans="2:6" ht="12.75">
      <c r="B1943" s="761"/>
      <c r="C1943" s="231"/>
      <c r="D1943" s="851"/>
      <c r="E1943" s="851"/>
      <c r="F1943" s="224"/>
    </row>
    <row r="1944" spans="2:6" ht="12.75">
      <c r="B1944" s="761"/>
      <c r="C1944" s="231"/>
      <c r="D1944" s="851"/>
      <c r="E1944" s="851"/>
      <c r="F1944" s="224"/>
    </row>
    <row r="1945" spans="2:6" ht="12.75">
      <c r="B1945" s="761"/>
      <c r="C1945" s="231"/>
      <c r="D1945" s="851"/>
      <c r="E1945" s="851"/>
      <c r="F1945" s="224"/>
    </row>
    <row r="1946" spans="2:6" ht="12.75">
      <c r="B1946" s="761"/>
      <c r="C1946" s="231"/>
      <c r="D1946" s="851"/>
      <c r="E1946" s="851"/>
      <c r="F1946" s="224"/>
    </row>
    <row r="1947" spans="2:6" ht="12.75">
      <c r="B1947" s="761"/>
      <c r="C1947" s="231"/>
      <c r="D1947" s="851"/>
      <c r="E1947" s="851"/>
      <c r="F1947" s="224"/>
    </row>
    <row r="1948" spans="2:6" ht="12.75">
      <c r="B1948" s="761"/>
      <c r="C1948" s="231"/>
      <c r="D1948" s="851"/>
      <c r="E1948" s="851"/>
      <c r="F1948" s="224"/>
    </row>
    <row r="1949" spans="2:6" ht="12.75">
      <c r="B1949" s="761"/>
      <c r="C1949" s="231"/>
      <c r="D1949" s="851"/>
      <c r="E1949" s="851"/>
      <c r="F1949" s="224"/>
    </row>
    <row r="1950" spans="2:6" ht="12.75">
      <c r="B1950" s="761"/>
      <c r="C1950" s="231"/>
      <c r="D1950" s="851"/>
      <c r="E1950" s="851"/>
      <c r="F1950" s="224"/>
    </row>
    <row r="1951" spans="2:6" ht="12.75">
      <c r="B1951" s="761"/>
      <c r="C1951" s="231"/>
      <c r="D1951" s="851"/>
      <c r="E1951" s="851"/>
      <c r="F1951" s="224"/>
    </row>
    <row r="1952" spans="2:6" ht="12.75">
      <c r="B1952" s="761"/>
      <c r="C1952" s="231"/>
      <c r="D1952" s="851"/>
      <c r="E1952" s="851"/>
      <c r="F1952" s="224"/>
    </row>
    <row r="1953" spans="2:6" ht="12.75">
      <c r="B1953" s="761"/>
      <c r="C1953" s="231"/>
      <c r="D1953" s="851"/>
      <c r="E1953" s="851"/>
      <c r="F1953" s="224"/>
    </row>
    <row r="1954" spans="2:6" ht="12.75">
      <c r="B1954" s="761"/>
      <c r="C1954" s="231"/>
      <c r="D1954" s="851"/>
      <c r="E1954" s="851"/>
      <c r="F1954" s="224"/>
    </row>
    <row r="1955" spans="2:6" ht="12.75">
      <c r="B1955" s="761"/>
      <c r="C1955" s="231"/>
      <c r="D1955" s="851"/>
      <c r="E1955" s="851"/>
      <c r="F1955" s="224"/>
    </row>
    <row r="1956" spans="2:6" ht="12.75">
      <c r="B1956" s="761"/>
      <c r="C1956" s="231"/>
      <c r="D1956" s="851"/>
      <c r="E1956" s="851"/>
      <c r="F1956" s="224"/>
    </row>
    <row r="1957" spans="2:6" ht="12.75">
      <c r="B1957" s="761"/>
      <c r="C1957" s="231"/>
      <c r="D1957" s="851"/>
      <c r="E1957" s="851"/>
      <c r="F1957" s="224"/>
    </row>
    <row r="1958" spans="2:6" ht="12.75">
      <c r="B1958" s="761"/>
      <c r="C1958" s="231"/>
      <c r="D1958" s="851"/>
      <c r="E1958" s="851"/>
      <c r="F1958" s="224"/>
    </row>
    <row r="1959" spans="2:6" ht="12.75">
      <c r="B1959" s="761"/>
      <c r="C1959" s="231"/>
      <c r="D1959" s="851"/>
      <c r="E1959" s="851"/>
      <c r="F1959" s="224"/>
    </row>
    <row r="1960" spans="2:6" ht="12.75">
      <c r="B1960" s="761"/>
      <c r="C1960" s="231"/>
      <c r="D1960" s="851"/>
      <c r="E1960" s="851"/>
      <c r="F1960" s="224"/>
    </row>
    <row r="1961" spans="2:6" ht="12.75">
      <c r="B1961" s="761"/>
      <c r="C1961" s="231"/>
      <c r="D1961" s="851"/>
      <c r="E1961" s="851"/>
      <c r="F1961" s="224"/>
    </row>
    <row r="1962" spans="2:6" ht="12.75">
      <c r="B1962" s="761"/>
      <c r="C1962" s="231"/>
      <c r="D1962" s="851"/>
      <c r="E1962" s="851"/>
      <c r="F1962" s="224"/>
    </row>
    <row r="1963" spans="2:6" ht="12.75">
      <c r="B1963" s="761"/>
      <c r="C1963" s="231"/>
      <c r="D1963" s="851"/>
      <c r="E1963" s="851"/>
      <c r="F1963" s="224"/>
    </row>
    <row r="1964" spans="2:6" ht="12.75">
      <c r="B1964" s="761"/>
      <c r="C1964" s="231"/>
      <c r="D1964" s="851"/>
      <c r="E1964" s="851"/>
      <c r="F1964" s="224"/>
    </row>
    <row r="1965" spans="2:6" ht="12.75">
      <c r="B1965" s="761"/>
      <c r="C1965" s="231"/>
      <c r="D1965" s="851"/>
      <c r="E1965" s="851"/>
      <c r="F1965" s="224"/>
    </row>
    <row r="1966" spans="2:6" ht="12.75">
      <c r="B1966" s="761"/>
      <c r="C1966" s="231"/>
      <c r="D1966" s="851"/>
      <c r="E1966" s="851"/>
      <c r="F1966" s="224"/>
    </row>
    <row r="1967" spans="2:6" ht="12.75">
      <c r="B1967" s="761"/>
      <c r="C1967" s="231"/>
      <c r="D1967" s="851"/>
      <c r="E1967" s="851"/>
      <c r="F1967" s="224"/>
    </row>
    <row r="1968" spans="2:6" ht="12.75">
      <c r="B1968" s="761"/>
      <c r="C1968" s="231"/>
      <c r="D1968" s="851"/>
      <c r="E1968" s="851"/>
      <c r="F1968" s="224"/>
    </row>
    <row r="1969" spans="2:6" ht="12.75">
      <c r="B1969" s="761"/>
      <c r="C1969" s="231"/>
      <c r="D1969" s="851"/>
      <c r="E1969" s="851"/>
      <c r="F1969" s="224"/>
    </row>
    <row r="1970" spans="2:6" ht="12.75">
      <c r="B1970" s="761"/>
      <c r="C1970" s="231"/>
      <c r="D1970" s="851"/>
      <c r="E1970" s="851"/>
      <c r="F1970" s="224"/>
    </row>
    <row r="1971" spans="2:6" ht="12.75">
      <c r="B1971" s="761"/>
      <c r="C1971" s="231"/>
      <c r="D1971" s="851"/>
      <c r="E1971" s="851"/>
      <c r="F1971" s="224"/>
    </row>
    <row r="1972" spans="2:6" ht="12.75">
      <c r="B1972" s="761"/>
      <c r="C1972" s="231"/>
      <c r="D1972" s="851"/>
      <c r="E1972" s="851"/>
      <c r="F1972" s="224"/>
    </row>
    <row r="1973" spans="2:6" ht="12.75">
      <c r="B1973" s="761"/>
      <c r="C1973" s="231"/>
      <c r="D1973" s="851"/>
      <c r="E1973" s="851"/>
      <c r="F1973" s="224"/>
    </row>
    <row r="1974" spans="2:6" ht="12.75">
      <c r="B1974" s="761"/>
      <c r="C1974" s="231"/>
      <c r="D1974" s="851"/>
      <c r="E1974" s="851"/>
      <c r="F1974" s="224"/>
    </row>
    <row r="1975" spans="2:6" ht="12.75">
      <c r="B1975" s="761"/>
      <c r="C1975" s="231"/>
      <c r="D1975" s="851"/>
      <c r="E1975" s="851"/>
      <c r="F1975" s="224"/>
    </row>
    <row r="1976" spans="2:6" ht="12.75">
      <c r="B1976" s="761"/>
      <c r="C1976" s="231"/>
      <c r="D1976" s="851"/>
      <c r="E1976" s="851"/>
      <c r="F1976" s="224"/>
    </row>
    <row r="1977" spans="2:6" ht="12.75">
      <c r="B1977" s="761"/>
      <c r="C1977" s="231"/>
      <c r="D1977" s="851"/>
      <c r="E1977" s="851"/>
      <c r="F1977" s="224"/>
    </row>
    <row r="1978" spans="2:6" ht="12.75">
      <c r="B1978" s="761"/>
      <c r="C1978" s="231"/>
      <c r="D1978" s="851"/>
      <c r="E1978" s="851"/>
      <c r="F1978" s="224"/>
    </row>
    <row r="1979" spans="2:6" ht="12.75">
      <c r="B1979" s="761"/>
      <c r="C1979" s="231"/>
      <c r="D1979" s="851"/>
      <c r="E1979" s="851"/>
      <c r="F1979" s="224"/>
    </row>
    <row r="1980" spans="2:6" ht="12.75">
      <c r="B1980" s="761"/>
      <c r="C1980" s="231"/>
      <c r="D1980" s="851"/>
      <c r="E1980" s="851"/>
      <c r="F1980" s="224"/>
    </row>
    <row r="1981" spans="2:6" ht="12.75">
      <c r="B1981" s="761"/>
      <c r="C1981" s="231"/>
      <c r="D1981" s="851"/>
      <c r="E1981" s="851"/>
      <c r="F1981" s="224"/>
    </row>
    <row r="1982" spans="2:6" ht="12.75">
      <c r="B1982" s="761"/>
      <c r="C1982" s="231"/>
      <c r="D1982" s="851"/>
      <c r="E1982" s="851"/>
      <c r="F1982" s="224"/>
    </row>
    <row r="1983" spans="2:6" ht="12.75">
      <c r="B1983" s="761"/>
      <c r="C1983" s="231"/>
      <c r="D1983" s="851"/>
      <c r="E1983" s="851"/>
      <c r="F1983" s="224"/>
    </row>
    <row r="1984" spans="2:6" ht="12.75">
      <c r="B1984" s="761"/>
      <c r="C1984" s="231"/>
      <c r="D1984" s="851"/>
      <c r="E1984" s="851"/>
      <c r="F1984" s="224"/>
    </row>
    <row r="1985" spans="2:6" ht="12.75">
      <c r="B1985" s="761"/>
      <c r="C1985" s="231"/>
      <c r="D1985" s="851"/>
      <c r="E1985" s="851"/>
      <c r="F1985" s="224"/>
    </row>
    <row r="1986" spans="2:6" ht="12.75">
      <c r="B1986" s="761"/>
      <c r="C1986" s="231"/>
      <c r="D1986" s="851"/>
      <c r="E1986" s="851"/>
      <c r="F1986" s="224"/>
    </row>
    <row r="1987" spans="2:6" ht="12.75">
      <c r="B1987" s="761"/>
      <c r="C1987" s="231"/>
      <c r="D1987" s="851"/>
      <c r="E1987" s="851"/>
      <c r="F1987" s="224"/>
    </row>
    <row r="1988" spans="2:6" ht="12.75">
      <c r="B1988" s="761"/>
      <c r="C1988" s="231"/>
      <c r="D1988" s="851"/>
      <c r="E1988" s="851"/>
      <c r="F1988" s="224"/>
    </row>
    <row r="1989" spans="2:6" ht="12.75">
      <c r="B1989" s="761"/>
      <c r="C1989" s="231"/>
      <c r="D1989" s="851"/>
      <c r="E1989" s="851"/>
      <c r="F1989" s="224"/>
    </row>
    <row r="1990" spans="2:6" ht="12.75">
      <c r="B1990" s="761"/>
      <c r="C1990" s="231"/>
      <c r="D1990" s="851"/>
      <c r="E1990" s="851"/>
      <c r="F1990" s="224"/>
    </row>
    <row r="1991" spans="2:6" ht="12.75">
      <c r="B1991" s="761"/>
      <c r="C1991" s="231"/>
      <c r="D1991" s="851"/>
      <c r="E1991" s="851"/>
      <c r="F1991" s="224"/>
    </row>
    <row r="1992" spans="2:6" ht="12.75">
      <c r="B1992" s="761"/>
      <c r="C1992" s="231"/>
      <c r="D1992" s="851"/>
      <c r="E1992" s="851"/>
      <c r="F1992" s="224"/>
    </row>
    <row r="1993" spans="2:6" ht="12.75">
      <c r="B1993" s="761"/>
      <c r="C1993" s="231"/>
      <c r="D1993" s="851"/>
      <c r="E1993" s="851"/>
      <c r="F1993" s="224"/>
    </row>
    <row r="1994" spans="2:6" ht="12.75">
      <c r="B1994" s="761"/>
      <c r="C1994" s="231"/>
      <c r="D1994" s="851"/>
      <c r="E1994" s="851"/>
      <c r="F1994" s="224"/>
    </row>
    <row r="1995" spans="2:6" ht="12.75">
      <c r="B1995" s="761"/>
      <c r="C1995" s="231"/>
      <c r="D1995" s="851"/>
      <c r="E1995" s="851"/>
      <c r="F1995" s="224"/>
    </row>
    <row r="1996" spans="2:6" ht="12.75">
      <c r="B1996" s="761"/>
      <c r="C1996" s="231"/>
      <c r="D1996" s="851"/>
      <c r="E1996" s="851"/>
      <c r="F1996" s="224"/>
    </row>
    <row r="1997" spans="2:6" ht="12.75">
      <c r="B1997" s="761"/>
      <c r="C1997" s="231"/>
      <c r="D1997" s="851"/>
      <c r="E1997" s="851"/>
      <c r="F1997" s="224"/>
    </row>
    <row r="1998" spans="2:6" ht="12.75">
      <c r="B1998" s="761"/>
      <c r="C1998" s="231"/>
      <c r="D1998" s="851"/>
      <c r="E1998" s="851"/>
      <c r="F1998" s="224"/>
    </row>
    <row r="1999" spans="2:6" ht="12.75">
      <c r="B1999" s="761"/>
      <c r="C1999" s="231"/>
      <c r="D1999" s="851"/>
      <c r="E1999" s="851"/>
      <c r="F1999" s="224"/>
    </row>
    <row r="2000" spans="2:6" ht="12.75">
      <c r="B2000" s="761"/>
      <c r="C2000" s="231"/>
      <c r="D2000" s="851"/>
      <c r="E2000" s="851"/>
      <c r="F2000" s="224"/>
    </row>
    <row r="2001" spans="2:6" ht="12.75">
      <c r="B2001" s="761"/>
      <c r="C2001" s="231"/>
      <c r="D2001" s="851"/>
      <c r="E2001" s="851"/>
      <c r="F2001" s="224"/>
    </row>
    <row r="2002" spans="2:6" ht="12.75">
      <c r="B2002" s="761"/>
      <c r="C2002" s="231"/>
      <c r="D2002" s="851"/>
      <c r="E2002" s="851"/>
      <c r="F2002" s="224"/>
    </row>
    <row r="2003" spans="2:6" ht="12.75">
      <c r="B2003" s="761"/>
      <c r="C2003" s="231"/>
      <c r="D2003" s="851"/>
      <c r="E2003" s="851"/>
      <c r="F2003" s="224"/>
    </row>
    <row r="2004" spans="2:6" ht="12.75">
      <c r="B2004" s="761"/>
      <c r="C2004" s="231"/>
      <c r="D2004" s="851"/>
      <c r="E2004" s="851"/>
      <c r="F2004" s="224"/>
    </row>
    <row r="2005" spans="2:6" ht="12.75">
      <c r="B2005" s="761"/>
      <c r="C2005" s="231"/>
      <c r="D2005" s="851"/>
      <c r="E2005" s="851"/>
      <c r="F2005" s="224"/>
    </row>
    <row r="2006" spans="2:6" ht="12.75">
      <c r="B2006" s="761"/>
      <c r="C2006" s="231"/>
      <c r="D2006" s="851"/>
      <c r="E2006" s="851"/>
      <c r="F2006" s="224"/>
    </row>
    <row r="2007" spans="2:6" ht="12.75">
      <c r="B2007" s="761"/>
      <c r="C2007" s="231"/>
      <c r="D2007" s="851"/>
      <c r="E2007" s="851"/>
      <c r="F2007" s="224"/>
    </row>
    <row r="2008" spans="2:6" ht="12.75">
      <c r="B2008" s="761"/>
      <c r="C2008" s="231"/>
      <c r="D2008" s="851"/>
      <c r="E2008" s="851"/>
      <c r="F2008" s="224"/>
    </row>
    <row r="2009" spans="2:6" ht="12.75">
      <c r="B2009" s="761"/>
      <c r="C2009" s="231"/>
      <c r="D2009" s="851"/>
      <c r="E2009" s="851"/>
      <c r="F2009" s="224"/>
    </row>
    <row r="2010" spans="2:6" ht="12.75">
      <c r="B2010" s="761"/>
      <c r="C2010" s="231"/>
      <c r="D2010" s="851"/>
      <c r="E2010" s="851"/>
      <c r="F2010" s="224"/>
    </row>
    <row r="2011" spans="2:6" ht="12.75">
      <c r="B2011" s="761"/>
      <c r="C2011" s="231"/>
      <c r="D2011" s="851"/>
      <c r="E2011" s="851"/>
      <c r="F2011" s="224"/>
    </row>
    <row r="2012" spans="2:6" ht="12.75">
      <c r="B2012" s="761"/>
      <c r="C2012" s="231"/>
      <c r="D2012" s="851"/>
      <c r="E2012" s="851"/>
      <c r="F2012" s="224"/>
    </row>
    <row r="2013" spans="2:6" ht="12.75">
      <c r="B2013" s="761"/>
      <c r="C2013" s="231"/>
      <c r="D2013" s="851"/>
      <c r="E2013" s="851"/>
      <c r="F2013" s="224"/>
    </row>
    <row r="2014" spans="2:6" ht="12.75">
      <c r="B2014" s="761"/>
      <c r="C2014" s="231"/>
      <c r="D2014" s="851"/>
      <c r="E2014" s="851"/>
      <c r="F2014" s="224"/>
    </row>
    <row r="2015" spans="2:6" ht="12.75">
      <c r="B2015" s="761"/>
      <c r="C2015" s="231"/>
      <c r="D2015" s="851"/>
      <c r="E2015" s="851"/>
      <c r="F2015" s="224"/>
    </row>
    <row r="2016" spans="2:6" ht="12.75">
      <c r="B2016" s="761"/>
      <c r="C2016" s="231"/>
      <c r="D2016" s="851"/>
      <c r="E2016" s="851"/>
      <c r="F2016" s="224"/>
    </row>
    <row r="2017" spans="2:6" ht="12.75">
      <c r="B2017" s="761"/>
      <c r="C2017" s="231"/>
      <c r="D2017" s="851"/>
      <c r="E2017" s="851"/>
      <c r="F2017" s="224"/>
    </row>
    <row r="2018" spans="2:6" ht="12.75">
      <c r="B2018" s="761"/>
      <c r="C2018" s="231"/>
      <c r="D2018" s="851"/>
      <c r="E2018" s="851"/>
      <c r="F2018" s="224"/>
    </row>
    <row r="2019" spans="2:6" ht="12.75">
      <c r="B2019" s="761"/>
      <c r="C2019" s="231"/>
      <c r="D2019" s="851"/>
      <c r="E2019" s="851"/>
      <c r="F2019" s="224"/>
    </row>
    <row r="2020" spans="2:6" ht="12.75">
      <c r="B2020" s="761"/>
      <c r="C2020" s="231"/>
      <c r="D2020" s="851"/>
      <c r="E2020" s="851"/>
      <c r="F2020" s="224"/>
    </row>
    <row r="2021" spans="2:6" ht="12.75">
      <c r="B2021" s="761"/>
      <c r="C2021" s="231"/>
      <c r="D2021" s="851"/>
      <c r="E2021" s="851"/>
      <c r="F2021" s="224"/>
    </row>
    <row r="2022" spans="2:6" ht="12.75">
      <c r="B2022" s="761"/>
      <c r="C2022" s="231"/>
      <c r="D2022" s="851"/>
      <c r="E2022" s="851"/>
      <c r="F2022" s="224"/>
    </row>
    <row r="2023" spans="2:6" ht="12.75">
      <c r="B2023" s="761"/>
      <c r="C2023" s="231"/>
      <c r="D2023" s="851"/>
      <c r="E2023" s="851"/>
      <c r="F2023" s="224"/>
    </row>
    <row r="2024" spans="2:6" ht="12.75">
      <c r="B2024" s="761"/>
      <c r="C2024" s="231"/>
      <c r="D2024" s="851"/>
      <c r="E2024" s="851"/>
      <c r="F2024" s="224"/>
    </row>
    <row r="2025" spans="2:6" ht="12.75">
      <c r="B2025" s="761"/>
      <c r="C2025" s="231"/>
      <c r="D2025" s="851"/>
      <c r="E2025" s="851"/>
      <c r="F2025" s="224"/>
    </row>
    <row r="2026" spans="2:6" ht="12.75">
      <c r="B2026" s="761"/>
      <c r="C2026" s="231"/>
      <c r="D2026" s="851"/>
      <c r="E2026" s="851"/>
      <c r="F2026" s="224"/>
    </row>
    <row r="2027" spans="2:6" ht="12.75">
      <c r="B2027" s="761"/>
      <c r="C2027" s="231"/>
      <c r="D2027" s="851"/>
      <c r="E2027" s="851"/>
      <c r="F2027" s="224"/>
    </row>
    <row r="2028" spans="2:6" ht="12.75">
      <c r="B2028" s="761"/>
      <c r="C2028" s="231"/>
      <c r="D2028" s="851"/>
      <c r="E2028" s="851"/>
      <c r="F2028" s="224"/>
    </row>
    <row r="2029" spans="2:6" ht="12.75">
      <c r="B2029" s="761"/>
      <c r="C2029" s="231"/>
      <c r="D2029" s="851"/>
      <c r="E2029" s="851"/>
      <c r="F2029" s="224"/>
    </row>
    <row r="2030" spans="2:6" ht="12.75">
      <c r="B2030" s="761"/>
      <c r="C2030" s="231"/>
      <c r="D2030" s="851"/>
      <c r="E2030" s="851"/>
      <c r="F2030" s="224"/>
    </row>
    <row r="2031" spans="2:6" ht="12.75">
      <c r="B2031" s="761"/>
      <c r="C2031" s="231"/>
      <c r="D2031" s="851"/>
      <c r="E2031" s="851"/>
      <c r="F2031" s="224"/>
    </row>
    <row r="2032" spans="2:6" ht="12.75">
      <c r="B2032" s="761"/>
      <c r="C2032" s="231"/>
      <c r="D2032" s="851"/>
      <c r="E2032" s="851"/>
      <c r="F2032" s="224"/>
    </row>
    <row r="2033" spans="2:6" ht="12.75">
      <c r="B2033" s="761"/>
      <c r="C2033" s="231"/>
      <c r="D2033" s="851"/>
      <c r="E2033" s="851"/>
      <c r="F2033" s="224"/>
    </row>
    <row r="2034" spans="2:6" ht="12.75">
      <c r="B2034" s="761"/>
      <c r="C2034" s="231"/>
      <c r="D2034" s="851"/>
      <c r="E2034" s="851"/>
      <c r="F2034" s="224"/>
    </row>
    <row r="2035" spans="2:6" ht="12.75">
      <c r="B2035" s="761"/>
      <c r="C2035" s="231"/>
      <c r="D2035" s="851"/>
      <c r="E2035" s="851"/>
      <c r="F2035" s="224"/>
    </row>
    <row r="2036" spans="2:6" ht="12.75">
      <c r="B2036" s="761"/>
      <c r="C2036" s="231"/>
      <c r="D2036" s="851"/>
      <c r="E2036" s="851"/>
      <c r="F2036" s="224"/>
    </row>
    <row r="2037" spans="2:6" ht="12.75">
      <c r="B2037" s="761"/>
      <c r="C2037" s="231"/>
      <c r="D2037" s="851"/>
      <c r="E2037" s="851"/>
      <c r="F2037" s="224"/>
    </row>
    <row r="2038" spans="2:6" ht="12.75">
      <c r="B2038" s="761"/>
      <c r="C2038" s="231"/>
      <c r="D2038" s="851"/>
      <c r="E2038" s="851"/>
      <c r="F2038" s="224"/>
    </row>
    <row r="2039" spans="2:6" ht="12.75">
      <c r="B2039" s="761"/>
      <c r="C2039" s="231"/>
      <c r="D2039" s="851"/>
      <c r="E2039" s="851"/>
      <c r="F2039" s="224"/>
    </row>
    <row r="2040" spans="2:6" ht="12.75">
      <c r="B2040" s="761"/>
      <c r="C2040" s="231"/>
      <c r="D2040" s="851"/>
      <c r="E2040" s="851"/>
      <c r="F2040" s="224"/>
    </row>
    <row r="2041" spans="2:6" ht="12.75">
      <c r="B2041" s="761"/>
      <c r="C2041" s="231"/>
      <c r="D2041" s="851"/>
      <c r="E2041" s="851"/>
      <c r="F2041" s="224"/>
    </row>
    <row r="2042" spans="2:6" ht="12.75">
      <c r="B2042" s="761"/>
      <c r="C2042" s="231"/>
      <c r="D2042" s="851"/>
      <c r="E2042" s="851"/>
      <c r="F2042" s="224"/>
    </row>
    <row r="2043" spans="2:6" ht="12.75">
      <c r="B2043" s="761"/>
      <c r="C2043" s="231"/>
      <c r="D2043" s="851"/>
      <c r="E2043" s="851"/>
      <c r="F2043" s="224"/>
    </row>
    <row r="2044" spans="2:6" ht="12.75">
      <c r="B2044" s="761"/>
      <c r="C2044" s="231"/>
      <c r="D2044" s="851"/>
      <c r="E2044" s="851"/>
      <c r="F2044" s="224"/>
    </row>
    <row r="2045" spans="2:6" ht="12.75">
      <c r="B2045" s="761"/>
      <c r="C2045" s="231"/>
      <c r="D2045" s="851"/>
      <c r="E2045" s="851"/>
      <c r="F2045" s="224"/>
    </row>
    <row r="2046" spans="2:6" ht="12.75">
      <c r="B2046" s="761"/>
      <c r="C2046" s="231"/>
      <c r="D2046" s="851"/>
      <c r="E2046" s="851"/>
      <c r="F2046" s="224"/>
    </row>
    <row r="2047" spans="2:6" ht="12.75">
      <c r="B2047" s="761"/>
      <c r="C2047" s="231"/>
      <c r="D2047" s="851"/>
      <c r="E2047" s="851"/>
      <c r="F2047" s="224"/>
    </row>
    <row r="2048" spans="2:6" ht="12.75">
      <c r="B2048" s="761"/>
      <c r="C2048" s="231"/>
      <c r="D2048" s="851"/>
      <c r="E2048" s="851"/>
      <c r="F2048" s="224"/>
    </row>
    <row r="2049" spans="2:6" ht="12.75">
      <c r="B2049" s="761"/>
      <c r="C2049" s="231"/>
      <c r="D2049" s="851"/>
      <c r="E2049" s="851"/>
      <c r="F2049" s="224"/>
    </row>
    <row r="2050" spans="2:6" ht="12.75">
      <c r="B2050" s="761"/>
      <c r="C2050" s="231"/>
      <c r="D2050" s="851"/>
      <c r="E2050" s="851"/>
      <c r="F2050" s="224"/>
    </row>
    <row r="2051" spans="2:6" ht="12.75">
      <c r="B2051" s="761"/>
      <c r="C2051" s="231"/>
      <c r="D2051" s="851"/>
      <c r="E2051" s="851"/>
      <c r="F2051" s="224"/>
    </row>
    <row r="2052" spans="2:6" ht="12.75">
      <c r="B2052" s="761"/>
      <c r="C2052" s="231"/>
      <c r="D2052" s="851"/>
      <c r="E2052" s="851"/>
      <c r="F2052" s="224"/>
    </row>
    <row r="2053" spans="2:6" ht="12.75">
      <c r="B2053" s="761"/>
      <c r="C2053" s="231"/>
      <c r="D2053" s="851"/>
      <c r="E2053" s="851"/>
      <c r="F2053" s="224"/>
    </row>
    <row r="2054" spans="2:6" ht="12.75">
      <c r="B2054" s="761"/>
      <c r="C2054" s="231"/>
      <c r="D2054" s="851"/>
      <c r="E2054" s="851"/>
      <c r="F2054" s="224"/>
    </row>
    <row r="2055" spans="2:6" ht="12.75">
      <c r="B2055" s="761"/>
      <c r="C2055" s="231"/>
      <c r="D2055" s="851"/>
      <c r="E2055" s="851"/>
      <c r="F2055" s="224"/>
    </row>
    <row r="2056" spans="2:6" ht="12.75">
      <c r="B2056" s="761"/>
      <c r="C2056" s="231"/>
      <c r="D2056" s="851"/>
      <c r="E2056" s="851"/>
      <c r="F2056" s="224"/>
    </row>
    <row r="2057" spans="2:6" ht="12.75">
      <c r="B2057" s="761"/>
      <c r="C2057" s="231"/>
      <c r="D2057" s="851"/>
      <c r="E2057" s="851"/>
      <c r="F2057" s="224"/>
    </row>
    <row r="2058" spans="2:6" ht="12.75">
      <c r="B2058" s="761"/>
      <c r="C2058" s="231"/>
      <c r="D2058" s="851"/>
      <c r="E2058" s="851"/>
      <c r="F2058" s="224"/>
    </row>
    <row r="2059" spans="2:6" ht="12.75">
      <c r="B2059" s="761"/>
      <c r="C2059" s="231"/>
      <c r="D2059" s="851"/>
      <c r="E2059" s="851"/>
      <c r="F2059" s="224"/>
    </row>
    <row r="2060" spans="2:6" ht="12.75">
      <c r="B2060" s="761"/>
      <c r="C2060" s="231"/>
      <c r="D2060" s="851"/>
      <c r="E2060" s="851"/>
      <c r="F2060" s="224"/>
    </row>
    <row r="2061" spans="2:6" ht="12.75">
      <c r="B2061" s="761"/>
      <c r="C2061" s="231"/>
      <c r="D2061" s="851"/>
      <c r="E2061" s="851"/>
      <c r="F2061" s="224"/>
    </row>
    <row r="2062" spans="2:6" ht="12.75">
      <c r="B2062" s="761"/>
      <c r="C2062" s="231"/>
      <c r="D2062" s="851"/>
      <c r="E2062" s="851"/>
      <c r="F2062" s="224"/>
    </row>
    <row r="2063" spans="2:6" ht="12.75">
      <c r="B2063" s="761"/>
      <c r="C2063" s="231"/>
      <c r="D2063" s="851"/>
      <c r="E2063" s="851"/>
      <c r="F2063" s="224"/>
    </row>
    <row r="2064" spans="2:6" ht="12.75">
      <c r="B2064" s="761"/>
      <c r="C2064" s="231"/>
      <c r="D2064" s="851"/>
      <c r="E2064" s="851"/>
      <c r="F2064" s="224"/>
    </row>
    <row r="2065" spans="2:6" ht="12.75">
      <c r="B2065" s="761"/>
      <c r="C2065" s="231"/>
      <c r="D2065" s="851"/>
      <c r="E2065" s="851"/>
      <c r="F2065" s="224"/>
    </row>
    <row r="2066" spans="2:6" ht="12.75">
      <c r="B2066" s="761"/>
      <c r="C2066" s="231"/>
      <c r="D2066" s="851"/>
      <c r="E2066" s="851"/>
      <c r="F2066" s="224"/>
    </row>
    <row r="2067" spans="2:6" ht="12.75">
      <c r="B2067" s="761"/>
      <c r="C2067" s="231"/>
      <c r="D2067" s="851"/>
      <c r="E2067" s="851"/>
      <c r="F2067" s="224"/>
    </row>
    <row r="2068" spans="2:6" ht="12.75">
      <c r="B2068" s="761"/>
      <c r="C2068" s="231"/>
      <c r="D2068" s="851"/>
      <c r="E2068" s="851"/>
      <c r="F2068" s="224"/>
    </row>
    <row r="2069" spans="2:6" ht="12.75">
      <c r="B2069" s="761"/>
      <c r="C2069" s="231"/>
      <c r="D2069" s="851"/>
      <c r="E2069" s="851"/>
      <c r="F2069" s="224"/>
    </row>
    <row r="2070" spans="2:6" ht="12.75">
      <c r="B2070" s="761"/>
      <c r="C2070" s="231"/>
      <c r="D2070" s="851"/>
      <c r="E2070" s="851"/>
      <c r="F2070" s="224"/>
    </row>
    <row r="2071" spans="2:6" ht="12.75">
      <c r="B2071" s="761"/>
      <c r="C2071" s="231"/>
      <c r="D2071" s="851"/>
      <c r="E2071" s="851"/>
      <c r="F2071" s="224"/>
    </row>
    <row r="2072" spans="2:6" ht="12.75">
      <c r="B2072" s="761"/>
      <c r="C2072" s="231"/>
      <c r="D2072" s="851"/>
      <c r="E2072" s="851"/>
      <c r="F2072" s="224"/>
    </row>
    <row r="2073" spans="2:6" ht="12.75">
      <c r="B2073" s="761"/>
      <c r="C2073" s="231"/>
      <c r="D2073" s="851"/>
      <c r="E2073" s="851"/>
      <c r="F2073" s="224"/>
    </row>
    <row r="2074" spans="2:6" ht="12.75">
      <c r="B2074" s="761"/>
      <c r="C2074" s="231"/>
      <c r="D2074" s="851"/>
      <c r="E2074" s="851"/>
      <c r="F2074" s="224"/>
    </row>
    <row r="2075" spans="2:6" ht="12.75">
      <c r="B2075" s="761"/>
      <c r="C2075" s="231"/>
      <c r="D2075" s="851"/>
      <c r="E2075" s="851"/>
      <c r="F2075" s="224"/>
    </row>
    <row r="2076" spans="2:6" ht="12.75">
      <c r="B2076" s="761"/>
      <c r="C2076" s="231"/>
      <c r="D2076" s="851"/>
      <c r="E2076" s="851"/>
      <c r="F2076" s="224"/>
    </row>
    <row r="2077" spans="2:6" ht="12.75">
      <c r="B2077" s="761"/>
      <c r="C2077" s="231"/>
      <c r="D2077" s="851"/>
      <c r="E2077" s="851"/>
      <c r="F2077" s="224"/>
    </row>
    <row r="2078" spans="2:6" ht="12.75">
      <c r="B2078" s="761"/>
      <c r="C2078" s="231"/>
      <c r="D2078" s="851"/>
      <c r="E2078" s="851"/>
      <c r="F2078" s="224"/>
    </row>
    <row r="2079" spans="2:6" ht="12.75">
      <c r="B2079" s="761"/>
      <c r="C2079" s="231"/>
      <c r="D2079" s="851"/>
      <c r="E2079" s="851"/>
      <c r="F2079" s="224"/>
    </row>
    <row r="2080" spans="2:6" ht="12.75">
      <c r="B2080" s="761"/>
      <c r="C2080" s="231"/>
      <c r="D2080" s="851"/>
      <c r="E2080" s="851"/>
      <c r="F2080" s="224"/>
    </row>
    <row r="2081" spans="2:6" ht="12.75">
      <c r="B2081" s="761"/>
      <c r="C2081" s="231"/>
      <c r="D2081" s="851"/>
      <c r="E2081" s="851"/>
      <c r="F2081" s="224"/>
    </row>
    <row r="2082" spans="2:6" ht="12.75">
      <c r="B2082" s="761"/>
      <c r="C2082" s="231"/>
      <c r="D2082" s="851"/>
      <c r="E2082" s="851"/>
      <c r="F2082" s="224"/>
    </row>
    <row r="2083" spans="2:6" ht="12.75">
      <c r="B2083" s="761"/>
      <c r="C2083" s="231"/>
      <c r="D2083" s="851"/>
      <c r="E2083" s="851"/>
      <c r="F2083" s="224"/>
    </row>
    <row r="2084" spans="2:6" ht="12.75">
      <c r="B2084" s="761"/>
      <c r="C2084" s="231"/>
      <c r="D2084" s="851"/>
      <c r="E2084" s="851"/>
      <c r="F2084" s="224"/>
    </row>
    <row r="2085" spans="2:6" ht="12.75">
      <c r="B2085" s="761"/>
      <c r="C2085" s="231"/>
      <c r="D2085" s="851"/>
      <c r="E2085" s="851"/>
      <c r="F2085" s="224"/>
    </row>
    <row r="2086" spans="2:6" ht="12.75">
      <c r="B2086" s="761"/>
      <c r="C2086" s="231"/>
      <c r="D2086" s="851"/>
      <c r="E2086" s="851"/>
      <c r="F2086" s="224"/>
    </row>
    <row r="2087" spans="2:6" ht="12.75">
      <c r="B2087" s="761"/>
      <c r="C2087" s="231"/>
      <c r="D2087" s="851"/>
      <c r="E2087" s="851"/>
      <c r="F2087" s="224"/>
    </row>
    <row r="2088" spans="2:6" ht="12.75">
      <c r="B2088" s="761"/>
      <c r="C2088" s="231"/>
      <c r="D2088" s="851"/>
      <c r="E2088" s="851"/>
      <c r="F2088" s="224"/>
    </row>
    <row r="2089" spans="2:6" ht="12.75">
      <c r="B2089" s="761"/>
      <c r="C2089" s="231"/>
      <c r="D2089" s="851"/>
      <c r="E2089" s="851"/>
      <c r="F2089" s="224"/>
    </row>
    <row r="2090" spans="2:6" ht="12.75">
      <c r="B2090" s="761"/>
      <c r="C2090" s="231"/>
      <c r="D2090" s="851"/>
      <c r="E2090" s="851"/>
      <c r="F2090" s="224"/>
    </row>
    <row r="2091" spans="2:6" ht="12.75">
      <c r="B2091" s="761"/>
      <c r="C2091" s="231"/>
      <c r="D2091" s="851"/>
      <c r="E2091" s="851"/>
      <c r="F2091" s="224"/>
    </row>
    <row r="2092" spans="2:6" ht="12.75">
      <c r="B2092" s="761"/>
      <c r="C2092" s="231"/>
      <c r="D2092" s="851"/>
      <c r="E2092" s="851"/>
      <c r="F2092" s="224"/>
    </row>
    <row r="2093" spans="2:6" ht="12.75">
      <c r="B2093" s="761"/>
      <c r="C2093" s="231"/>
      <c r="D2093" s="851"/>
      <c r="E2093" s="851"/>
      <c r="F2093" s="224"/>
    </row>
    <row r="2094" spans="2:6" ht="12.75">
      <c r="B2094" s="761"/>
      <c r="C2094" s="231"/>
      <c r="D2094" s="851"/>
      <c r="E2094" s="851"/>
      <c r="F2094" s="224"/>
    </row>
    <row r="2095" spans="2:6" ht="12.75">
      <c r="B2095" s="761"/>
      <c r="C2095" s="231"/>
      <c r="D2095" s="851"/>
      <c r="E2095" s="851"/>
      <c r="F2095" s="224"/>
    </row>
    <row r="2096" spans="2:6" ht="12.75">
      <c r="B2096" s="761"/>
      <c r="C2096" s="231"/>
      <c r="D2096" s="851"/>
      <c r="E2096" s="851"/>
      <c r="F2096" s="224"/>
    </row>
    <row r="2097" spans="2:6" ht="12.75">
      <c r="B2097" s="761"/>
      <c r="C2097" s="231"/>
      <c r="D2097" s="851"/>
      <c r="E2097" s="851"/>
      <c r="F2097" s="224"/>
    </row>
    <row r="2098" spans="2:6" ht="12.75">
      <c r="B2098" s="761"/>
      <c r="C2098" s="231"/>
      <c r="D2098" s="851"/>
      <c r="E2098" s="851"/>
      <c r="F2098" s="224"/>
    </row>
    <row r="2099" spans="2:6" ht="12.75">
      <c r="B2099" s="761"/>
      <c r="C2099" s="231"/>
      <c r="D2099" s="851"/>
      <c r="E2099" s="851"/>
      <c r="F2099" s="224"/>
    </row>
    <row r="2100" spans="2:6" ht="12.75">
      <c r="B2100" s="761"/>
      <c r="C2100" s="231"/>
      <c r="D2100" s="851"/>
      <c r="E2100" s="851"/>
      <c r="F2100" s="224"/>
    </row>
    <row r="2101" spans="2:6" ht="12.75">
      <c r="B2101" s="761"/>
      <c r="C2101" s="231"/>
      <c r="D2101" s="851"/>
      <c r="E2101" s="851"/>
      <c r="F2101" s="224"/>
    </row>
    <row r="2102" spans="2:6" ht="12.75">
      <c r="B2102" s="761"/>
      <c r="C2102" s="231"/>
      <c r="D2102" s="851"/>
      <c r="E2102" s="851"/>
      <c r="F2102" s="224"/>
    </row>
    <row r="2103" spans="2:6" ht="12.75">
      <c r="B2103" s="761"/>
      <c r="C2103" s="231"/>
      <c r="D2103" s="851"/>
      <c r="E2103" s="851"/>
      <c r="F2103" s="224"/>
    </row>
    <row r="2104" spans="2:6" ht="12.75">
      <c r="B2104" s="761"/>
      <c r="C2104" s="231"/>
      <c r="D2104" s="851"/>
      <c r="E2104" s="851"/>
      <c r="F2104" s="224"/>
    </row>
    <row r="2105" spans="2:6" ht="12.75">
      <c r="B2105" s="761"/>
      <c r="C2105" s="231"/>
      <c r="D2105" s="851"/>
      <c r="E2105" s="851"/>
      <c r="F2105" s="224"/>
    </row>
    <row r="2106" spans="2:6" ht="12.75">
      <c r="B2106" s="761"/>
      <c r="C2106" s="231"/>
      <c r="D2106" s="851"/>
      <c r="E2106" s="851"/>
      <c r="F2106" s="224"/>
    </row>
    <row r="2107" spans="2:6" ht="12.75">
      <c r="B2107" s="761"/>
      <c r="C2107" s="231"/>
      <c r="D2107" s="851"/>
      <c r="E2107" s="851"/>
      <c r="F2107" s="224"/>
    </row>
    <row r="2108" spans="2:6" ht="12.75">
      <c r="B2108" s="761"/>
      <c r="C2108" s="231"/>
      <c r="D2108" s="851"/>
      <c r="E2108" s="851"/>
      <c r="F2108" s="224"/>
    </row>
    <row r="2109" spans="2:6" ht="12.75">
      <c r="B2109" s="761"/>
      <c r="C2109" s="231"/>
      <c r="D2109" s="851"/>
      <c r="E2109" s="851"/>
      <c r="F2109" s="224"/>
    </row>
    <row r="2110" spans="2:6" ht="12.75">
      <c r="B2110" s="761"/>
      <c r="C2110" s="231"/>
      <c r="D2110" s="851"/>
      <c r="E2110" s="851"/>
      <c r="F2110" s="224"/>
    </row>
    <row r="2111" spans="2:6" ht="12.75">
      <c r="B2111" s="761"/>
      <c r="C2111" s="231"/>
      <c r="D2111" s="851"/>
      <c r="E2111" s="851"/>
      <c r="F2111" s="224"/>
    </row>
    <row r="2112" spans="2:6" ht="12.75">
      <c r="B2112" s="761"/>
      <c r="C2112" s="231"/>
      <c r="D2112" s="851"/>
      <c r="E2112" s="851"/>
      <c r="F2112" s="224"/>
    </row>
    <row r="2113" spans="2:6" ht="12.75">
      <c r="B2113" s="761"/>
      <c r="C2113" s="231"/>
      <c r="D2113" s="851"/>
      <c r="E2113" s="851"/>
      <c r="F2113" s="224"/>
    </row>
    <row r="2114" spans="2:6" ht="12.75">
      <c r="B2114" s="761"/>
      <c r="C2114" s="231"/>
      <c r="D2114" s="851"/>
      <c r="E2114" s="851"/>
      <c r="F2114" s="224"/>
    </row>
    <row r="2115" spans="2:6" ht="12.75">
      <c r="B2115" s="761"/>
      <c r="C2115" s="231"/>
      <c r="D2115" s="851"/>
      <c r="E2115" s="851"/>
      <c r="F2115" s="224"/>
    </row>
    <row r="2116" spans="2:6" ht="12.75">
      <c r="B2116" s="761"/>
      <c r="C2116" s="231"/>
      <c r="D2116" s="851"/>
      <c r="E2116" s="851"/>
      <c r="F2116" s="224"/>
    </row>
    <row r="2117" spans="2:6" ht="12.75">
      <c r="B2117" s="761"/>
      <c r="C2117" s="231"/>
      <c r="D2117" s="851"/>
      <c r="E2117" s="851"/>
      <c r="F2117" s="224"/>
    </row>
    <row r="2118" spans="2:6" ht="12.75">
      <c r="B2118" s="761"/>
      <c r="C2118" s="231"/>
      <c r="D2118" s="851"/>
      <c r="E2118" s="851"/>
      <c r="F2118" s="224"/>
    </row>
    <row r="2119" spans="2:6" ht="12.75">
      <c r="B2119" s="761"/>
      <c r="C2119" s="231"/>
      <c r="D2119" s="851"/>
      <c r="E2119" s="851"/>
      <c r="F2119" s="224"/>
    </row>
    <row r="2120" spans="2:6" ht="12.75">
      <c r="B2120" s="761"/>
      <c r="C2120" s="231"/>
      <c r="D2120" s="851"/>
      <c r="E2120" s="851"/>
      <c r="F2120" s="224"/>
    </row>
    <row r="2121" spans="2:6" ht="12.75">
      <c r="B2121" s="761"/>
      <c r="C2121" s="231"/>
      <c r="D2121" s="851"/>
      <c r="E2121" s="851"/>
      <c r="F2121" s="224"/>
    </row>
    <row r="2122" spans="2:6" ht="12.75">
      <c r="B2122" s="761"/>
      <c r="C2122" s="231"/>
      <c r="D2122" s="851"/>
      <c r="E2122" s="851"/>
      <c r="F2122" s="224"/>
    </row>
    <row r="2123" spans="2:6" ht="12.75">
      <c r="B2123" s="761"/>
      <c r="C2123" s="231"/>
      <c r="D2123" s="851"/>
      <c r="E2123" s="851"/>
      <c r="F2123" s="224"/>
    </row>
    <row r="2124" spans="2:6" ht="12.75">
      <c r="B2124" s="761"/>
      <c r="C2124" s="231"/>
      <c r="D2124" s="851"/>
      <c r="E2124" s="851"/>
      <c r="F2124" s="224"/>
    </row>
    <row r="2125" spans="2:6" ht="12.75">
      <c r="B2125" s="761"/>
      <c r="C2125" s="231"/>
      <c r="D2125" s="851"/>
      <c r="E2125" s="851"/>
      <c r="F2125" s="224"/>
    </row>
    <row r="2126" spans="2:6" ht="12.75">
      <c r="B2126" s="761"/>
      <c r="C2126" s="231"/>
      <c r="D2126" s="851"/>
      <c r="E2126" s="851"/>
      <c r="F2126" s="224"/>
    </row>
    <row r="2127" spans="2:6" ht="12.75">
      <c r="B2127" s="761"/>
      <c r="C2127" s="231"/>
      <c r="D2127" s="851"/>
      <c r="E2127" s="851"/>
      <c r="F2127" s="224"/>
    </row>
    <row r="2128" spans="2:6" ht="12.75">
      <c r="B2128" s="761"/>
      <c r="C2128" s="231"/>
      <c r="D2128" s="851"/>
      <c r="E2128" s="851"/>
      <c r="F2128" s="224"/>
    </row>
    <row r="2129" spans="2:6" ht="12.75">
      <c r="B2129" s="761"/>
      <c r="C2129" s="231"/>
      <c r="D2129" s="851"/>
      <c r="E2129" s="851"/>
      <c r="F2129" s="224"/>
    </row>
    <row r="2130" spans="2:6" ht="12.75">
      <c r="B2130" s="761"/>
      <c r="C2130" s="231"/>
      <c r="D2130" s="851"/>
      <c r="E2130" s="851"/>
      <c r="F2130" s="224"/>
    </row>
    <row r="2131" spans="2:6" ht="12.75">
      <c r="B2131" s="761"/>
      <c r="C2131" s="231"/>
      <c r="D2131" s="851"/>
      <c r="E2131" s="851"/>
      <c r="F2131" s="224"/>
    </row>
    <row r="2132" spans="2:6" ht="12.75">
      <c r="B2132" s="761"/>
      <c r="C2132" s="231"/>
      <c r="D2132" s="851"/>
      <c r="E2132" s="851"/>
      <c r="F2132" s="224"/>
    </row>
    <row r="2133" spans="2:6" ht="12.75">
      <c r="B2133" s="761"/>
      <c r="C2133" s="231"/>
      <c r="D2133" s="851"/>
      <c r="E2133" s="851"/>
      <c r="F2133" s="224"/>
    </row>
    <row r="2134" spans="2:6" ht="12.75">
      <c r="B2134" s="761"/>
      <c r="C2134" s="231"/>
      <c r="D2134" s="851"/>
      <c r="E2134" s="851"/>
      <c r="F2134" s="224"/>
    </row>
    <row r="2135" spans="2:6" ht="12.75">
      <c r="B2135" s="761"/>
      <c r="C2135" s="231"/>
      <c r="D2135" s="851"/>
      <c r="E2135" s="851"/>
      <c r="F2135" s="224"/>
    </row>
    <row r="2136" spans="2:6" ht="12.75">
      <c r="B2136" s="761"/>
      <c r="C2136" s="231"/>
      <c r="D2136" s="851"/>
      <c r="E2136" s="851"/>
      <c r="F2136" s="224"/>
    </row>
    <row r="2137" spans="2:6" ht="12.75">
      <c r="B2137" s="761"/>
      <c r="C2137" s="231"/>
      <c r="D2137" s="851"/>
      <c r="E2137" s="851"/>
      <c r="F2137" s="224"/>
    </row>
    <row r="2138" spans="2:6" ht="12.75">
      <c r="B2138" s="761"/>
      <c r="C2138" s="231"/>
      <c r="D2138" s="851"/>
      <c r="E2138" s="851"/>
      <c r="F2138" s="224"/>
    </row>
    <row r="2139" spans="2:6" ht="12.75">
      <c r="B2139" s="761"/>
      <c r="C2139" s="231"/>
      <c r="D2139" s="851"/>
      <c r="E2139" s="851"/>
      <c r="F2139" s="224"/>
    </row>
    <row r="2140" spans="2:6" ht="12.75">
      <c r="B2140" s="761"/>
      <c r="C2140" s="231"/>
      <c r="D2140" s="851"/>
      <c r="E2140" s="851"/>
      <c r="F2140" s="224"/>
    </row>
    <row r="2141" spans="2:6" ht="12.75">
      <c r="B2141" s="761"/>
      <c r="C2141" s="231"/>
      <c r="D2141" s="851"/>
      <c r="E2141" s="851"/>
      <c r="F2141" s="224"/>
    </row>
    <row r="2142" spans="2:6" ht="12.75">
      <c r="B2142" s="761"/>
      <c r="C2142" s="231"/>
      <c r="D2142" s="851"/>
      <c r="E2142" s="851"/>
      <c r="F2142" s="224"/>
    </row>
    <row r="2143" spans="2:6" ht="12.75">
      <c r="B2143" s="761"/>
      <c r="C2143" s="231"/>
      <c r="D2143" s="851"/>
      <c r="E2143" s="851"/>
      <c r="F2143" s="224"/>
    </row>
    <row r="2144" spans="2:6" ht="12.75">
      <c r="B2144" s="761"/>
      <c r="C2144" s="231"/>
      <c r="D2144" s="851"/>
      <c r="E2144" s="851"/>
      <c r="F2144" s="224"/>
    </row>
    <row r="2145" spans="2:6" ht="12.75">
      <c r="B2145" s="761"/>
      <c r="C2145" s="231"/>
      <c r="D2145" s="851"/>
      <c r="E2145" s="851"/>
      <c r="F2145" s="224"/>
    </row>
    <row r="2146" spans="2:6" ht="12.75">
      <c r="B2146" s="761"/>
      <c r="C2146" s="231"/>
      <c r="D2146" s="851"/>
      <c r="E2146" s="851"/>
      <c r="F2146" s="224"/>
    </row>
    <row r="2147" spans="2:6" ht="12.75">
      <c r="B2147" s="761"/>
      <c r="C2147" s="231"/>
      <c r="D2147" s="851"/>
      <c r="E2147" s="851"/>
      <c r="F2147" s="224"/>
    </row>
    <row r="2148" spans="2:6" ht="12.75">
      <c r="B2148" s="761"/>
      <c r="C2148" s="231"/>
      <c r="D2148" s="851"/>
      <c r="E2148" s="851"/>
      <c r="F2148" s="224"/>
    </row>
    <row r="2149" spans="2:6" ht="12.75">
      <c r="B2149" s="761"/>
      <c r="C2149" s="231"/>
      <c r="D2149" s="851"/>
      <c r="E2149" s="851"/>
      <c r="F2149" s="224"/>
    </row>
    <row r="2150" spans="2:6" ht="12.75">
      <c r="B2150" s="761"/>
      <c r="C2150" s="231"/>
      <c r="D2150" s="851"/>
      <c r="E2150" s="851"/>
      <c r="F2150" s="224"/>
    </row>
    <row r="2151" spans="2:6" ht="12.75">
      <c r="B2151" s="761"/>
      <c r="C2151" s="231"/>
      <c r="D2151" s="851"/>
      <c r="E2151" s="851"/>
      <c r="F2151" s="224"/>
    </row>
    <row r="2152" spans="2:6" ht="12.75">
      <c r="B2152" s="761"/>
      <c r="C2152" s="231"/>
      <c r="D2152" s="851"/>
      <c r="E2152" s="851"/>
      <c r="F2152" s="224"/>
    </row>
    <row r="2153" spans="2:6" ht="12.75">
      <c r="B2153" s="761"/>
      <c r="C2153" s="231"/>
      <c r="D2153" s="851"/>
      <c r="E2153" s="851"/>
      <c r="F2153" s="224"/>
    </row>
    <row r="2154" spans="2:6" ht="12.75">
      <c r="B2154" s="761"/>
      <c r="C2154" s="231"/>
      <c r="D2154" s="851"/>
      <c r="E2154" s="851"/>
      <c r="F2154" s="224"/>
    </row>
    <row r="2155" spans="2:6" ht="12.75">
      <c r="B2155" s="761"/>
      <c r="C2155" s="231"/>
      <c r="D2155" s="851"/>
      <c r="E2155" s="851"/>
      <c r="F2155" s="224"/>
    </row>
    <row r="2156" spans="2:6" ht="12.75">
      <c r="B2156" s="761"/>
      <c r="C2156" s="231"/>
      <c r="D2156" s="851"/>
      <c r="E2156" s="851"/>
      <c r="F2156" s="224"/>
    </row>
    <row r="2157" spans="2:6" ht="12.75">
      <c r="B2157" s="761"/>
      <c r="C2157" s="231"/>
      <c r="D2157" s="851"/>
      <c r="E2157" s="851"/>
      <c r="F2157" s="224"/>
    </row>
    <row r="2158" spans="2:6" ht="12.75">
      <c r="B2158" s="761"/>
      <c r="C2158" s="231"/>
      <c r="D2158" s="851"/>
      <c r="E2158" s="851"/>
      <c r="F2158" s="224"/>
    </row>
    <row r="2159" spans="2:6" ht="12.75">
      <c r="B2159" s="761"/>
      <c r="C2159" s="231"/>
      <c r="D2159" s="851"/>
      <c r="E2159" s="851"/>
      <c r="F2159" s="224"/>
    </row>
    <row r="2160" spans="2:6" ht="12.75">
      <c r="B2160" s="761"/>
      <c r="C2160" s="231"/>
      <c r="D2160" s="851"/>
      <c r="E2160" s="851"/>
      <c r="F2160" s="224"/>
    </row>
    <row r="2161" spans="2:6" ht="12.75">
      <c r="B2161" s="761"/>
      <c r="C2161" s="231"/>
      <c r="D2161" s="851"/>
      <c r="E2161" s="851"/>
      <c r="F2161" s="224"/>
    </row>
    <row r="2162" spans="2:6" ht="12.75">
      <c r="B2162" s="761"/>
      <c r="C2162" s="231"/>
      <c r="D2162" s="851"/>
      <c r="E2162" s="851"/>
      <c r="F2162" s="224"/>
    </row>
    <row r="2163" spans="2:6" ht="12.75">
      <c r="B2163" s="761"/>
      <c r="C2163" s="231"/>
      <c r="D2163" s="851"/>
      <c r="E2163" s="851"/>
      <c r="F2163" s="224"/>
    </row>
    <row r="2164" spans="2:6" ht="12.75">
      <c r="B2164" s="761"/>
      <c r="C2164" s="231"/>
      <c r="D2164" s="851"/>
      <c r="E2164" s="851"/>
      <c r="F2164" s="224"/>
    </row>
    <row r="2165" spans="2:6" ht="12.75">
      <c r="B2165" s="761"/>
      <c r="C2165" s="231"/>
      <c r="D2165" s="851"/>
      <c r="E2165" s="851"/>
      <c r="F2165" s="224"/>
    </row>
    <row r="2166" spans="2:6" ht="12.75">
      <c r="B2166" s="761"/>
      <c r="C2166" s="231"/>
      <c r="D2166" s="851"/>
      <c r="E2166" s="851"/>
      <c r="F2166" s="224"/>
    </row>
    <row r="2167" spans="2:6" ht="12.75">
      <c r="B2167" s="761"/>
      <c r="C2167" s="231"/>
      <c r="D2167" s="851"/>
      <c r="E2167" s="851"/>
      <c r="F2167" s="224"/>
    </row>
    <row r="2168" spans="2:6" ht="12.75">
      <c r="B2168" s="761"/>
      <c r="C2168" s="231"/>
      <c r="D2168" s="851"/>
      <c r="E2168" s="851"/>
      <c r="F2168" s="224"/>
    </row>
    <row r="2169" spans="2:6" ht="12.75">
      <c r="B2169" s="761"/>
      <c r="C2169" s="231"/>
      <c r="D2169" s="851"/>
      <c r="E2169" s="851"/>
      <c r="F2169" s="224"/>
    </row>
    <row r="2170" spans="2:6" ht="12.75">
      <c r="B2170" s="761"/>
      <c r="C2170" s="231"/>
      <c r="D2170" s="851"/>
      <c r="E2170" s="851"/>
      <c r="F2170" s="224"/>
    </row>
    <row r="2171" spans="2:6" ht="12.75">
      <c r="B2171" s="761"/>
      <c r="C2171" s="231"/>
      <c r="D2171" s="851"/>
      <c r="E2171" s="851"/>
      <c r="F2171" s="224"/>
    </row>
    <row r="2172" spans="2:6" ht="12.75">
      <c r="B2172" s="761"/>
      <c r="C2172" s="231"/>
      <c r="D2172" s="851"/>
      <c r="E2172" s="851"/>
      <c r="F2172" s="224"/>
    </row>
    <row r="2173" spans="2:6" ht="12.75">
      <c r="B2173" s="761"/>
      <c r="C2173" s="231"/>
      <c r="D2173" s="851"/>
      <c r="E2173" s="851"/>
      <c r="F2173" s="224"/>
    </row>
    <row r="2174" spans="2:6" ht="12.75">
      <c r="B2174" s="761"/>
      <c r="C2174" s="231"/>
      <c r="D2174" s="851"/>
      <c r="E2174" s="851"/>
      <c r="F2174" s="224"/>
    </row>
    <row r="2175" spans="2:6" ht="12.75">
      <c r="B2175" s="761"/>
      <c r="C2175" s="231"/>
      <c r="D2175" s="851"/>
      <c r="E2175" s="851"/>
      <c r="F2175" s="224"/>
    </row>
    <row r="2176" spans="2:6" ht="12.75">
      <c r="B2176" s="761"/>
      <c r="C2176" s="231"/>
      <c r="D2176" s="851"/>
      <c r="E2176" s="851"/>
      <c r="F2176" s="224"/>
    </row>
    <row r="2177" spans="2:6" ht="12.75">
      <c r="B2177" s="761"/>
      <c r="C2177" s="231"/>
      <c r="D2177" s="851"/>
      <c r="E2177" s="851"/>
      <c r="F2177" s="224"/>
    </row>
    <row r="2178" spans="2:6" ht="12.75">
      <c r="B2178" s="761"/>
      <c r="C2178" s="231"/>
      <c r="D2178" s="851"/>
      <c r="E2178" s="851"/>
      <c r="F2178" s="224"/>
    </row>
    <row r="2179" spans="2:6" ht="12.75">
      <c r="B2179" s="761"/>
      <c r="C2179" s="231"/>
      <c r="D2179" s="851"/>
      <c r="E2179" s="851"/>
      <c r="F2179" s="224"/>
    </row>
    <row r="2180" spans="2:6" ht="12.75">
      <c r="B2180" s="761"/>
      <c r="C2180" s="231"/>
      <c r="D2180" s="851"/>
      <c r="E2180" s="851"/>
      <c r="F2180" s="224"/>
    </row>
    <row r="2181" spans="2:6" ht="12.75">
      <c r="B2181" s="761"/>
      <c r="C2181" s="231"/>
      <c r="D2181" s="851"/>
      <c r="E2181" s="851"/>
      <c r="F2181" s="224"/>
    </row>
    <row r="2182" spans="2:6" ht="12.75">
      <c r="B2182" s="761"/>
      <c r="C2182" s="231"/>
      <c r="D2182" s="851"/>
      <c r="E2182" s="851"/>
      <c r="F2182" s="224"/>
    </row>
    <row r="2183" spans="2:6" ht="12.75">
      <c r="B2183" s="761"/>
      <c r="C2183" s="231"/>
      <c r="D2183" s="851"/>
      <c r="E2183" s="851"/>
      <c r="F2183" s="224"/>
    </row>
    <row r="2184" spans="2:6" ht="12.75">
      <c r="B2184" s="761"/>
      <c r="C2184" s="231"/>
      <c r="D2184" s="851"/>
      <c r="E2184" s="851"/>
      <c r="F2184" s="224"/>
    </row>
    <row r="2185" spans="2:6" ht="12.75">
      <c r="B2185" s="761"/>
      <c r="C2185" s="231"/>
      <c r="D2185" s="851"/>
      <c r="E2185" s="851"/>
      <c r="F2185" s="224"/>
    </row>
    <row r="2186" spans="2:6" ht="12.75">
      <c r="B2186" s="761"/>
      <c r="C2186" s="231"/>
      <c r="D2186" s="851"/>
      <c r="E2186" s="851"/>
      <c r="F2186" s="224"/>
    </row>
    <row r="2187" spans="2:6" ht="12.75">
      <c r="B2187" s="761"/>
      <c r="C2187" s="231"/>
      <c r="D2187" s="851"/>
      <c r="E2187" s="851"/>
      <c r="F2187" s="224"/>
    </row>
    <row r="2188" spans="2:6" ht="12.75">
      <c r="B2188" s="761"/>
      <c r="C2188" s="231"/>
      <c r="D2188" s="851"/>
      <c r="E2188" s="851"/>
      <c r="F2188" s="224"/>
    </row>
    <row r="2189" spans="2:6" ht="12.75">
      <c r="B2189" s="761"/>
      <c r="C2189" s="231"/>
      <c r="D2189" s="851"/>
      <c r="E2189" s="851"/>
      <c r="F2189" s="224"/>
    </row>
    <row r="2190" spans="2:6" ht="12.75">
      <c r="B2190" s="761"/>
      <c r="C2190" s="231"/>
      <c r="D2190" s="851"/>
      <c r="E2190" s="851"/>
      <c r="F2190" s="224"/>
    </row>
    <row r="2191" spans="2:6" ht="12.75">
      <c r="B2191" s="761"/>
      <c r="C2191" s="231"/>
      <c r="D2191" s="851"/>
      <c r="E2191" s="851"/>
      <c r="F2191" s="224"/>
    </row>
    <row r="2192" spans="2:6" ht="12.75">
      <c r="B2192" s="761"/>
      <c r="C2192" s="231"/>
      <c r="D2192" s="851"/>
      <c r="E2192" s="851"/>
      <c r="F2192" s="224"/>
    </row>
    <row r="2193" spans="2:6" ht="12.75">
      <c r="B2193" s="761"/>
      <c r="C2193" s="231"/>
      <c r="D2193" s="851"/>
      <c r="E2193" s="851"/>
      <c r="F2193" s="224"/>
    </row>
    <row r="2194" spans="2:6" ht="12.75">
      <c r="B2194" s="761"/>
      <c r="C2194" s="231"/>
      <c r="D2194" s="851"/>
      <c r="E2194" s="851"/>
      <c r="F2194" s="224"/>
    </row>
    <row r="2195" spans="2:6" ht="12.75">
      <c r="B2195" s="761"/>
      <c r="C2195" s="231"/>
      <c r="D2195" s="851"/>
      <c r="E2195" s="851"/>
      <c r="F2195" s="224"/>
    </row>
    <row r="2196" spans="2:6" ht="12.75">
      <c r="B2196" s="761"/>
      <c r="C2196" s="231"/>
      <c r="D2196" s="851"/>
      <c r="E2196" s="851"/>
      <c r="F2196" s="224"/>
    </row>
    <row r="2197" spans="2:6" ht="12.75">
      <c r="B2197" s="761"/>
      <c r="C2197" s="231"/>
      <c r="D2197" s="851"/>
      <c r="E2197" s="851"/>
      <c r="F2197" s="224"/>
    </row>
    <row r="2198" spans="2:6" ht="12.75">
      <c r="B2198" s="761"/>
      <c r="C2198" s="231"/>
      <c r="D2198" s="851"/>
      <c r="E2198" s="851"/>
      <c r="F2198" s="224"/>
    </row>
    <row r="2199" spans="2:6" ht="12.75">
      <c r="B2199" s="761"/>
      <c r="C2199" s="231"/>
      <c r="D2199" s="851"/>
      <c r="E2199" s="851"/>
      <c r="F2199" s="224"/>
    </row>
    <row r="2200" spans="2:6" ht="12.75">
      <c r="B2200" s="761"/>
      <c r="C2200" s="231"/>
      <c r="D2200" s="851"/>
      <c r="E2200" s="851"/>
      <c r="F2200" s="224"/>
    </row>
    <row r="2201" spans="2:6" ht="12.75">
      <c r="B2201" s="761"/>
      <c r="C2201" s="231"/>
      <c r="D2201" s="851"/>
      <c r="E2201" s="851"/>
      <c r="F2201" s="224"/>
    </row>
    <row r="2202" spans="2:6" ht="12.75">
      <c r="B2202" s="761"/>
      <c r="C2202" s="231"/>
      <c r="D2202" s="851"/>
      <c r="E2202" s="851"/>
      <c r="F2202" s="224"/>
    </row>
    <row r="2203" spans="2:6" ht="12.75">
      <c r="B2203" s="761"/>
      <c r="C2203" s="231"/>
      <c r="D2203" s="851"/>
      <c r="E2203" s="851"/>
      <c r="F2203" s="224"/>
    </row>
    <row r="2204" spans="2:6" ht="12.75">
      <c r="B2204" s="761"/>
      <c r="C2204" s="231"/>
      <c r="D2204" s="851"/>
      <c r="E2204" s="851"/>
      <c r="F2204" s="224"/>
    </row>
    <row r="2205" spans="2:6" ht="12.75">
      <c r="B2205" s="761"/>
      <c r="C2205" s="231"/>
      <c r="D2205" s="851"/>
      <c r="E2205" s="851"/>
      <c r="F2205" s="224"/>
    </row>
    <row r="2206" spans="2:6" ht="12.75">
      <c r="B2206" s="761"/>
      <c r="C2206" s="231"/>
      <c r="D2206" s="851"/>
      <c r="E2206" s="851"/>
      <c r="F2206" s="224"/>
    </row>
    <row r="2207" spans="2:6" ht="12.75">
      <c r="B2207" s="761"/>
      <c r="C2207" s="231"/>
      <c r="D2207" s="851"/>
      <c r="E2207" s="851"/>
      <c r="F2207" s="224"/>
    </row>
    <row r="2208" spans="2:6" ht="12.75">
      <c r="B2208" s="761"/>
      <c r="C2208" s="231"/>
      <c r="D2208" s="851"/>
      <c r="E2208" s="851"/>
      <c r="F2208" s="224"/>
    </row>
    <row r="2209" spans="2:6" ht="12.75">
      <c r="B2209" s="761"/>
      <c r="C2209" s="231"/>
      <c r="D2209" s="851"/>
      <c r="E2209" s="851"/>
      <c r="F2209" s="224"/>
    </row>
    <row r="2210" spans="2:6" ht="12.75">
      <c r="B2210" s="761"/>
      <c r="C2210" s="231"/>
      <c r="D2210" s="851"/>
      <c r="E2210" s="851"/>
      <c r="F2210" s="224"/>
    </row>
    <row r="2211" spans="2:6" ht="12.75">
      <c r="B2211" s="761"/>
      <c r="C2211" s="231"/>
      <c r="D2211" s="851"/>
      <c r="E2211" s="851"/>
      <c r="F2211" s="224"/>
    </row>
    <row r="2212" spans="2:6" ht="12.75">
      <c r="B2212" s="761"/>
      <c r="C2212" s="231"/>
      <c r="D2212" s="851"/>
      <c r="E2212" s="851"/>
      <c r="F2212" s="224"/>
    </row>
    <row r="2213" spans="2:6" ht="12.75">
      <c r="B2213" s="761"/>
      <c r="C2213" s="231"/>
      <c r="D2213" s="851"/>
      <c r="E2213" s="851"/>
      <c r="F2213" s="224"/>
    </row>
    <row r="2214" spans="2:6" ht="12.75">
      <c r="B2214" s="761"/>
      <c r="C2214" s="231"/>
      <c r="D2214" s="851"/>
      <c r="E2214" s="851"/>
      <c r="F2214" s="224"/>
    </row>
    <row r="2215" spans="2:6" ht="12.75">
      <c r="B2215" s="761"/>
      <c r="C2215" s="231"/>
      <c r="D2215" s="851"/>
      <c r="E2215" s="851"/>
      <c r="F2215" s="224"/>
    </row>
    <row r="2216" spans="2:6" ht="12.75">
      <c r="B2216" s="761"/>
      <c r="C2216" s="231"/>
      <c r="D2216" s="851"/>
      <c r="E2216" s="851"/>
      <c r="F2216" s="224"/>
    </row>
    <row r="2217" spans="2:6" ht="12.75">
      <c r="B2217" s="761"/>
      <c r="C2217" s="231"/>
      <c r="D2217" s="851"/>
      <c r="E2217" s="851"/>
      <c r="F2217" s="224"/>
    </row>
    <row r="2218" spans="2:6" ht="12.75">
      <c r="B2218" s="761"/>
      <c r="C2218" s="231"/>
      <c r="D2218" s="851"/>
      <c r="E2218" s="851"/>
      <c r="F2218" s="224"/>
    </row>
    <row r="2219" spans="2:6" ht="12.75">
      <c r="B2219" s="761"/>
      <c r="C2219" s="231"/>
      <c r="D2219" s="851"/>
      <c r="E2219" s="851"/>
      <c r="F2219" s="224"/>
    </row>
    <row r="2220" spans="2:6" ht="12.75">
      <c r="B2220" s="761"/>
      <c r="C2220" s="231"/>
      <c r="D2220" s="851"/>
      <c r="E2220" s="851"/>
      <c r="F2220" s="224"/>
    </row>
    <row r="2221" spans="2:6" ht="12.75">
      <c r="B2221" s="761"/>
      <c r="C2221" s="231"/>
      <c r="D2221" s="851"/>
      <c r="E2221" s="851"/>
      <c r="F2221" s="224"/>
    </row>
    <row r="2222" spans="2:6" ht="12.75">
      <c r="B2222" s="761"/>
      <c r="C2222" s="231"/>
      <c r="D2222" s="851"/>
      <c r="E2222" s="851"/>
      <c r="F2222" s="224"/>
    </row>
    <row r="2223" spans="2:6" ht="12.75">
      <c r="B2223" s="761"/>
      <c r="C2223" s="231"/>
      <c r="D2223" s="851"/>
      <c r="E2223" s="851"/>
      <c r="F2223" s="224"/>
    </row>
    <row r="2224" spans="2:6" ht="12.75">
      <c r="B2224" s="761"/>
      <c r="C2224" s="231"/>
      <c r="D2224" s="851"/>
      <c r="E2224" s="851"/>
      <c r="F2224" s="224"/>
    </row>
    <row r="2225" spans="2:6" ht="12.75">
      <c r="B2225" s="761"/>
      <c r="C2225" s="231"/>
      <c r="D2225" s="851"/>
      <c r="E2225" s="851"/>
      <c r="F2225" s="224"/>
    </row>
    <row r="2226" spans="2:6" ht="12.75">
      <c r="B2226" s="761"/>
      <c r="C2226" s="231"/>
      <c r="D2226" s="851"/>
      <c r="E2226" s="851"/>
      <c r="F2226" s="224"/>
    </row>
    <row r="2227" spans="2:6" ht="12.75">
      <c r="B2227" s="761"/>
      <c r="C2227" s="231"/>
      <c r="D2227" s="851"/>
      <c r="E2227" s="851"/>
      <c r="F2227" s="224"/>
    </row>
    <row r="2228" spans="2:6" ht="12.75">
      <c r="B2228" s="761"/>
      <c r="C2228" s="231"/>
      <c r="D2228" s="851"/>
      <c r="E2228" s="851"/>
      <c r="F2228" s="224"/>
    </row>
    <row r="2229" spans="2:6" ht="12.75">
      <c r="B2229" s="761"/>
      <c r="C2229" s="231"/>
      <c r="D2229" s="851"/>
      <c r="E2229" s="851"/>
      <c r="F2229" s="224"/>
    </row>
    <row r="2230" spans="2:6" ht="12.75">
      <c r="B2230" s="761"/>
      <c r="C2230" s="231"/>
      <c r="D2230" s="851"/>
      <c r="E2230" s="851"/>
      <c r="F2230" s="224"/>
    </row>
    <row r="2231" spans="2:6" ht="12.75">
      <c r="B2231" s="761"/>
      <c r="C2231" s="231"/>
      <c r="D2231" s="851"/>
      <c r="E2231" s="851"/>
      <c r="F2231" s="224"/>
    </row>
    <row r="2232" spans="2:6" ht="12.75">
      <c r="B2232" s="761"/>
      <c r="C2232" s="231"/>
      <c r="D2232" s="851"/>
      <c r="E2232" s="851"/>
      <c r="F2232" s="224"/>
    </row>
    <row r="2233" spans="2:6" ht="12.75">
      <c r="B2233" s="761"/>
      <c r="C2233" s="231"/>
      <c r="D2233" s="851"/>
      <c r="E2233" s="851"/>
      <c r="F2233" s="224"/>
    </row>
    <row r="2234" spans="2:6" ht="12.75">
      <c r="B2234" s="761"/>
      <c r="C2234" s="231"/>
      <c r="D2234" s="851"/>
      <c r="E2234" s="851"/>
      <c r="F2234" s="224"/>
    </row>
    <row r="2235" spans="2:6" ht="12.75">
      <c r="B2235" s="761"/>
      <c r="C2235" s="231"/>
      <c r="D2235" s="851"/>
      <c r="E2235" s="851"/>
      <c r="F2235" s="224"/>
    </row>
    <row r="2236" spans="2:6" ht="12.75">
      <c r="B2236" s="761"/>
      <c r="C2236" s="231"/>
      <c r="D2236" s="851"/>
      <c r="E2236" s="851"/>
      <c r="F2236" s="224"/>
    </row>
    <row r="2237" spans="2:6" ht="12.75">
      <c r="B2237" s="761"/>
      <c r="C2237" s="231"/>
      <c r="D2237" s="851"/>
      <c r="E2237" s="851"/>
      <c r="F2237" s="224"/>
    </row>
    <row r="2238" spans="2:6" ht="12.75">
      <c r="B2238" s="761"/>
      <c r="C2238" s="231"/>
      <c r="D2238" s="851"/>
      <c r="E2238" s="851"/>
      <c r="F2238" s="224"/>
    </row>
    <row r="2239" spans="2:6" ht="12.75">
      <c r="B2239" s="761"/>
      <c r="C2239" s="231"/>
      <c r="D2239" s="851"/>
      <c r="E2239" s="851"/>
      <c r="F2239" s="224"/>
    </row>
    <row r="2240" spans="2:6" ht="12.75">
      <c r="B2240" s="761"/>
      <c r="C2240" s="231"/>
      <c r="D2240" s="851"/>
      <c r="E2240" s="851"/>
      <c r="F2240" s="224"/>
    </row>
    <row r="2241" spans="2:6" ht="12.75">
      <c r="B2241" s="761"/>
      <c r="C2241" s="231"/>
      <c r="D2241" s="851"/>
      <c r="E2241" s="851"/>
      <c r="F2241" s="224"/>
    </row>
    <row r="2242" spans="2:6" ht="12.75">
      <c r="B2242" s="761"/>
      <c r="C2242" s="231"/>
      <c r="D2242" s="851"/>
      <c r="E2242" s="851"/>
      <c r="F2242" s="224"/>
    </row>
    <row r="2243" spans="2:6" ht="12.75">
      <c r="B2243" s="761"/>
      <c r="C2243" s="231"/>
      <c r="D2243" s="851"/>
      <c r="E2243" s="851"/>
      <c r="F2243" s="224"/>
    </row>
    <row r="2244" spans="2:6" ht="12.75">
      <c r="B2244" s="761"/>
      <c r="C2244" s="231"/>
      <c r="D2244" s="851"/>
      <c r="E2244" s="851"/>
      <c r="F2244" s="224"/>
    </row>
    <row r="2245" spans="2:6" ht="12.75">
      <c r="B2245" s="761"/>
      <c r="C2245" s="231"/>
      <c r="D2245" s="851"/>
      <c r="E2245" s="851"/>
      <c r="F2245" s="224"/>
    </row>
    <row r="2246" spans="2:6" ht="12.75">
      <c r="B2246" s="761"/>
      <c r="C2246" s="231"/>
      <c r="D2246" s="851"/>
      <c r="E2246" s="851"/>
      <c r="F2246" s="224"/>
    </row>
    <row r="2247" spans="2:6" ht="12.75">
      <c r="B2247" s="761"/>
      <c r="C2247" s="231"/>
      <c r="D2247" s="851"/>
      <c r="E2247" s="851"/>
      <c r="F2247" s="224"/>
    </row>
    <row r="2248" spans="2:6" ht="12.75">
      <c r="B2248" s="761"/>
      <c r="C2248" s="231"/>
      <c r="D2248" s="851"/>
      <c r="E2248" s="851"/>
      <c r="F2248" s="224"/>
    </row>
    <row r="2249" spans="2:6" ht="12.75">
      <c r="B2249" s="761"/>
      <c r="C2249" s="231"/>
      <c r="D2249" s="851"/>
      <c r="E2249" s="851"/>
      <c r="F2249" s="224"/>
    </row>
    <row r="2250" spans="2:6" ht="12.75">
      <c r="B2250" s="761"/>
      <c r="C2250" s="231"/>
      <c r="D2250" s="851"/>
      <c r="E2250" s="851"/>
      <c r="F2250" s="224"/>
    </row>
    <row r="2251" spans="2:6" ht="12.75">
      <c r="B2251" s="761"/>
      <c r="C2251" s="231"/>
      <c r="D2251" s="851"/>
      <c r="E2251" s="851"/>
      <c r="F2251" s="224"/>
    </row>
    <row r="2252" spans="2:6" ht="12.75">
      <c r="B2252" s="761"/>
      <c r="C2252" s="231"/>
      <c r="D2252" s="851"/>
      <c r="E2252" s="851"/>
      <c r="F2252" s="224"/>
    </row>
    <row r="2253" spans="2:6" ht="12.75">
      <c r="B2253" s="761"/>
      <c r="C2253" s="231"/>
      <c r="D2253" s="851"/>
      <c r="E2253" s="851"/>
      <c r="F2253" s="224"/>
    </row>
    <row r="2254" spans="2:6" ht="12.75">
      <c r="B2254" s="761"/>
      <c r="C2254" s="231"/>
      <c r="D2254" s="851"/>
      <c r="E2254" s="851"/>
      <c r="F2254" s="224"/>
    </row>
    <row r="2255" spans="2:6" ht="12.75">
      <c r="B2255" s="761"/>
      <c r="C2255" s="231"/>
      <c r="D2255" s="851"/>
      <c r="E2255" s="851"/>
      <c r="F2255" s="224"/>
    </row>
    <row r="2256" spans="2:6" ht="12.75">
      <c r="B2256" s="761"/>
      <c r="C2256" s="231"/>
      <c r="D2256" s="851"/>
      <c r="E2256" s="851"/>
      <c r="F2256" s="224"/>
    </row>
    <row r="2257" spans="2:6" ht="12.75">
      <c r="B2257" s="761"/>
      <c r="C2257" s="231"/>
      <c r="D2257" s="851"/>
      <c r="E2257" s="851"/>
      <c r="F2257" s="224"/>
    </row>
    <row r="2258" spans="2:6" ht="12.75">
      <c r="B2258" s="761"/>
      <c r="C2258" s="231"/>
      <c r="D2258" s="851"/>
      <c r="E2258" s="851"/>
      <c r="F2258" s="224"/>
    </row>
    <row r="2259" spans="2:6" ht="12.75">
      <c r="B2259" s="761"/>
      <c r="C2259" s="231"/>
      <c r="D2259" s="851"/>
      <c r="E2259" s="851"/>
      <c r="F2259" s="224"/>
    </row>
    <row r="2260" spans="2:6" ht="12.75">
      <c r="B2260" s="761"/>
      <c r="C2260" s="231"/>
      <c r="D2260" s="851"/>
      <c r="E2260" s="851"/>
      <c r="F2260" s="224"/>
    </row>
    <row r="2261" spans="2:6" ht="12.75">
      <c r="B2261" s="761"/>
      <c r="C2261" s="231"/>
      <c r="D2261" s="851"/>
      <c r="E2261" s="851"/>
      <c r="F2261" s="224"/>
    </row>
    <row r="2262" spans="2:6" ht="12.75">
      <c r="B2262" s="761"/>
      <c r="C2262" s="231"/>
      <c r="D2262" s="851"/>
      <c r="E2262" s="851"/>
      <c r="F2262" s="224"/>
    </row>
    <row r="2263" spans="2:6" ht="12.75">
      <c r="B2263" s="761"/>
      <c r="C2263" s="231"/>
      <c r="D2263" s="851"/>
      <c r="E2263" s="851"/>
      <c r="F2263" s="224"/>
    </row>
    <row r="2264" spans="2:6" ht="12.75">
      <c r="B2264" s="761"/>
      <c r="C2264" s="231"/>
      <c r="D2264" s="851"/>
      <c r="E2264" s="851"/>
      <c r="F2264" s="224"/>
    </row>
    <row r="2265" spans="2:6" ht="12.75">
      <c r="B2265" s="761"/>
      <c r="C2265" s="231"/>
      <c r="D2265" s="851"/>
      <c r="E2265" s="851"/>
      <c r="F2265" s="224"/>
    </row>
    <row r="2266" spans="2:6" ht="12.75">
      <c r="B2266" s="761"/>
      <c r="C2266" s="231"/>
      <c r="D2266" s="851"/>
      <c r="E2266" s="851"/>
      <c r="F2266" s="224"/>
    </row>
    <row r="2267" spans="2:6" ht="12.75">
      <c r="B2267" s="761"/>
      <c r="C2267" s="231"/>
      <c r="D2267" s="851"/>
      <c r="E2267" s="851"/>
      <c r="F2267" s="224"/>
    </row>
    <row r="2268" spans="2:6" ht="12.75">
      <c r="B2268" s="761"/>
      <c r="C2268" s="231"/>
      <c r="D2268" s="851"/>
      <c r="E2268" s="851"/>
      <c r="F2268" s="224"/>
    </row>
    <row r="2269" spans="2:6" ht="12.75">
      <c r="B2269" s="761"/>
      <c r="C2269" s="231"/>
      <c r="D2269" s="851"/>
      <c r="E2269" s="851"/>
      <c r="F2269" s="224"/>
    </row>
    <row r="2270" spans="2:6" ht="12.75">
      <c r="B2270" s="761"/>
      <c r="C2270" s="231"/>
      <c r="D2270" s="851"/>
      <c r="E2270" s="851"/>
      <c r="F2270" s="224"/>
    </row>
    <row r="2271" spans="2:6" ht="12.75">
      <c r="B2271" s="761"/>
      <c r="C2271" s="231"/>
      <c r="D2271" s="851"/>
      <c r="E2271" s="851"/>
      <c r="F2271" s="224"/>
    </row>
    <row r="2272" spans="2:6" ht="12.75">
      <c r="B2272" s="761"/>
      <c r="C2272" s="231"/>
      <c r="D2272" s="851"/>
      <c r="E2272" s="851"/>
      <c r="F2272" s="224"/>
    </row>
    <row r="2273" spans="2:6" ht="12.75">
      <c r="B2273" s="761"/>
      <c r="C2273" s="231"/>
      <c r="D2273" s="851"/>
      <c r="E2273" s="851"/>
      <c r="F2273" s="224"/>
    </row>
    <row r="2274" spans="2:6" ht="12.75">
      <c r="B2274" s="761"/>
      <c r="C2274" s="231"/>
      <c r="D2274" s="851"/>
      <c r="E2274" s="851"/>
      <c r="F2274" s="224"/>
    </row>
    <row r="2275" spans="2:6" ht="12.75">
      <c r="B2275" s="761"/>
      <c r="C2275" s="231"/>
      <c r="D2275" s="851"/>
      <c r="E2275" s="851"/>
      <c r="F2275" s="224"/>
    </row>
    <row r="2276" spans="2:6" ht="12.75">
      <c r="B2276" s="761"/>
      <c r="C2276" s="231"/>
      <c r="D2276" s="851"/>
      <c r="E2276" s="851"/>
      <c r="F2276" s="224"/>
    </row>
    <row r="2277" spans="2:6" ht="12.75">
      <c r="B2277" s="761"/>
      <c r="C2277" s="231"/>
      <c r="D2277" s="851"/>
      <c r="E2277" s="851"/>
      <c r="F2277" s="224"/>
    </row>
    <row r="2278" spans="2:6" ht="12.75">
      <c r="B2278" s="761"/>
      <c r="C2278" s="231"/>
      <c r="D2278" s="851"/>
      <c r="E2278" s="851"/>
      <c r="F2278" s="224"/>
    </row>
    <row r="2279" spans="2:6" ht="12.75">
      <c r="B2279" s="761"/>
      <c r="C2279" s="231"/>
      <c r="D2279" s="851"/>
      <c r="E2279" s="851"/>
      <c r="F2279" s="224"/>
    </row>
    <row r="2280" spans="2:6" ht="12.75">
      <c r="B2280" s="761"/>
      <c r="C2280" s="231"/>
      <c r="D2280" s="851"/>
      <c r="E2280" s="851"/>
      <c r="F2280" s="224"/>
    </row>
    <row r="2281" spans="2:6" ht="12.75">
      <c r="B2281" s="761"/>
      <c r="C2281" s="231"/>
      <c r="D2281" s="851"/>
      <c r="E2281" s="851"/>
      <c r="F2281" s="224"/>
    </row>
    <row r="2282" spans="2:6" ht="12.75">
      <c r="B2282" s="761"/>
      <c r="C2282" s="231"/>
      <c r="D2282" s="851"/>
      <c r="E2282" s="851"/>
      <c r="F2282" s="224"/>
    </row>
    <row r="2283" spans="2:6" ht="12.75">
      <c r="B2283" s="761"/>
      <c r="C2283" s="231"/>
      <c r="D2283" s="851"/>
      <c r="E2283" s="851"/>
      <c r="F2283" s="224"/>
    </row>
    <row r="2284" spans="2:6" ht="12.75">
      <c r="B2284" s="761"/>
      <c r="C2284" s="231"/>
      <c r="D2284" s="851"/>
      <c r="E2284" s="851"/>
      <c r="F2284" s="224"/>
    </row>
    <row r="2285" spans="2:6" ht="12.75">
      <c r="B2285" s="761"/>
      <c r="C2285" s="231"/>
      <c r="D2285" s="851"/>
      <c r="E2285" s="851"/>
      <c r="F2285" s="224"/>
    </row>
    <row r="2286" spans="2:6" ht="12.75">
      <c r="B2286" s="761"/>
      <c r="C2286" s="231"/>
      <c r="D2286" s="851"/>
      <c r="E2286" s="851"/>
      <c r="F2286" s="224"/>
    </row>
    <row r="2287" spans="2:6" ht="12.75">
      <c r="B2287" s="761"/>
      <c r="C2287" s="231"/>
      <c r="D2287" s="851"/>
      <c r="E2287" s="851"/>
      <c r="F2287" s="224"/>
    </row>
    <row r="2288" spans="2:6" ht="12.75">
      <c r="B2288" s="761"/>
      <c r="C2288" s="231"/>
      <c r="D2288" s="851"/>
      <c r="E2288" s="851"/>
      <c r="F2288" s="224"/>
    </row>
    <row r="2289" spans="2:6" ht="12.75">
      <c r="B2289" s="761"/>
      <c r="C2289" s="231"/>
      <c r="D2289" s="851"/>
      <c r="E2289" s="851"/>
      <c r="F2289" s="224"/>
    </row>
    <row r="2290" spans="2:6" ht="12.75">
      <c r="B2290" s="761"/>
      <c r="C2290" s="231"/>
      <c r="D2290" s="851"/>
      <c r="E2290" s="851"/>
      <c r="F2290" s="224"/>
    </row>
    <row r="2291" spans="2:6" ht="12.75">
      <c r="B2291" s="761"/>
      <c r="C2291" s="231"/>
      <c r="D2291" s="851"/>
      <c r="E2291" s="851"/>
      <c r="F2291" s="224"/>
    </row>
    <row r="2292" spans="2:6" ht="12.75">
      <c r="B2292" s="761"/>
      <c r="C2292" s="231"/>
      <c r="D2292" s="851"/>
      <c r="E2292" s="851"/>
      <c r="F2292" s="224"/>
    </row>
    <row r="2293" spans="2:6" ht="12.75">
      <c r="B2293" s="761"/>
      <c r="C2293" s="231"/>
      <c r="D2293" s="851"/>
      <c r="E2293" s="851"/>
      <c r="F2293" s="224"/>
    </row>
    <row r="2294" spans="2:6" ht="12.75">
      <c r="B2294" s="761"/>
      <c r="C2294" s="231"/>
      <c r="D2294" s="851"/>
      <c r="E2294" s="851"/>
      <c r="F2294" s="224"/>
    </row>
    <row r="2295" spans="2:6" ht="12.75">
      <c r="B2295" s="761"/>
      <c r="C2295" s="231"/>
      <c r="D2295" s="851"/>
      <c r="E2295" s="851"/>
      <c r="F2295" s="224"/>
    </row>
    <row r="2296" spans="2:6" ht="12.75">
      <c r="B2296" s="761"/>
      <c r="C2296" s="231"/>
      <c r="D2296" s="851"/>
      <c r="E2296" s="851"/>
      <c r="F2296" s="224"/>
    </row>
    <row r="2297" spans="2:6" ht="12.75">
      <c r="B2297" s="761"/>
      <c r="C2297" s="231"/>
      <c r="D2297" s="851"/>
      <c r="E2297" s="851"/>
      <c r="F2297" s="224"/>
    </row>
    <row r="2298" spans="2:6" ht="12.75">
      <c r="B2298" s="761"/>
      <c r="C2298" s="231"/>
      <c r="D2298" s="851"/>
      <c r="E2298" s="851"/>
      <c r="F2298" s="224"/>
    </row>
    <row r="2299" spans="2:6" ht="12.75">
      <c r="B2299" s="761"/>
      <c r="C2299" s="231"/>
      <c r="D2299" s="851"/>
      <c r="E2299" s="851"/>
      <c r="F2299" s="224"/>
    </row>
    <row r="2300" spans="2:6" ht="12.75">
      <c r="B2300" s="761"/>
      <c r="C2300" s="231"/>
      <c r="D2300" s="851"/>
      <c r="E2300" s="851"/>
      <c r="F2300" s="224"/>
    </row>
    <row r="2301" spans="2:6" ht="12.75">
      <c r="B2301" s="761"/>
      <c r="C2301" s="231"/>
      <c r="D2301" s="851"/>
      <c r="E2301" s="851"/>
      <c r="F2301" s="224"/>
    </row>
    <row r="2302" spans="2:6" ht="12.75">
      <c r="B2302" s="761"/>
      <c r="C2302" s="231"/>
      <c r="D2302" s="851"/>
      <c r="E2302" s="851"/>
      <c r="F2302" s="224"/>
    </row>
    <row r="2303" spans="2:6" ht="12.75">
      <c r="B2303" s="761"/>
      <c r="C2303" s="231"/>
      <c r="D2303" s="851"/>
      <c r="E2303" s="851"/>
      <c r="F2303" s="224"/>
    </row>
    <row r="2304" spans="2:6" ht="12.75">
      <c r="B2304" s="761"/>
      <c r="C2304" s="231"/>
      <c r="D2304" s="851"/>
      <c r="E2304" s="851"/>
      <c r="F2304" s="224"/>
    </row>
    <row r="2305" spans="2:6" ht="12.75">
      <c r="B2305" s="761"/>
      <c r="C2305" s="231"/>
      <c r="D2305" s="851"/>
      <c r="E2305" s="851"/>
      <c r="F2305" s="224"/>
    </row>
    <row r="2306" spans="2:6" ht="12.75">
      <c r="B2306" s="761"/>
      <c r="C2306" s="231"/>
      <c r="D2306" s="851"/>
      <c r="E2306" s="851"/>
      <c r="F2306" s="224"/>
    </row>
    <row r="2307" spans="2:6" ht="12.75">
      <c r="B2307" s="761"/>
      <c r="C2307" s="231"/>
      <c r="D2307" s="851"/>
      <c r="E2307" s="851"/>
      <c r="F2307" s="224"/>
    </row>
    <row r="2308" spans="2:6" ht="12.75">
      <c r="B2308" s="761"/>
      <c r="C2308" s="231"/>
      <c r="D2308" s="851"/>
      <c r="E2308" s="851"/>
      <c r="F2308" s="224"/>
    </row>
    <row r="2309" spans="2:6" ht="12.75">
      <c r="B2309" s="761"/>
      <c r="C2309" s="231"/>
      <c r="D2309" s="851"/>
      <c r="E2309" s="851"/>
      <c r="F2309" s="224"/>
    </row>
    <row r="2310" spans="2:6" ht="12.75">
      <c r="B2310" s="761"/>
      <c r="C2310" s="231"/>
      <c r="D2310" s="851"/>
      <c r="E2310" s="851"/>
      <c r="F2310" s="224"/>
    </row>
    <row r="2311" spans="2:6" ht="12.75">
      <c r="B2311" s="761"/>
      <c r="C2311" s="231"/>
      <c r="D2311" s="851"/>
      <c r="E2311" s="851"/>
      <c r="F2311" s="224"/>
    </row>
    <row r="2312" spans="2:6" ht="12.75">
      <c r="B2312" s="761"/>
      <c r="C2312" s="231"/>
      <c r="D2312" s="851"/>
      <c r="E2312" s="851"/>
      <c r="F2312" s="224"/>
    </row>
    <row r="2313" spans="2:6" ht="12.75">
      <c r="B2313" s="761"/>
      <c r="C2313" s="231"/>
      <c r="D2313" s="851"/>
      <c r="E2313" s="851"/>
      <c r="F2313" s="224"/>
    </row>
    <row r="2314" spans="2:6" ht="12.75">
      <c r="B2314" s="761"/>
      <c r="C2314" s="231"/>
      <c r="D2314" s="851"/>
      <c r="E2314" s="851"/>
      <c r="F2314" s="224"/>
    </row>
    <row r="2315" spans="2:6" ht="12.75">
      <c r="B2315" s="761"/>
      <c r="C2315" s="231"/>
      <c r="D2315" s="851"/>
      <c r="E2315" s="851"/>
      <c r="F2315" s="224"/>
    </row>
    <row r="2316" spans="2:6" ht="12.75">
      <c r="B2316" s="761"/>
      <c r="C2316" s="231"/>
      <c r="D2316" s="851"/>
      <c r="E2316" s="851"/>
      <c r="F2316" s="224"/>
    </row>
    <row r="2317" spans="2:6" ht="12.75">
      <c r="B2317" s="761"/>
      <c r="C2317" s="231"/>
      <c r="D2317" s="851"/>
      <c r="E2317" s="851"/>
      <c r="F2317" s="224"/>
    </row>
    <row r="2318" spans="2:6" ht="12.75">
      <c r="B2318" s="761"/>
      <c r="C2318" s="231"/>
      <c r="D2318" s="851"/>
      <c r="E2318" s="851"/>
      <c r="F2318" s="224"/>
    </row>
    <row r="2319" spans="2:6" ht="12.75">
      <c r="B2319" s="761"/>
      <c r="C2319" s="231"/>
      <c r="D2319" s="851"/>
      <c r="E2319" s="851"/>
      <c r="F2319" s="224"/>
    </row>
    <row r="2320" spans="2:6" ht="12.75">
      <c r="B2320" s="761"/>
      <c r="C2320" s="231"/>
      <c r="D2320" s="851"/>
      <c r="E2320" s="851"/>
      <c r="F2320" s="224"/>
    </row>
    <row r="2321" spans="2:6" ht="12.75">
      <c r="B2321" s="761"/>
      <c r="C2321" s="231"/>
      <c r="D2321" s="851"/>
      <c r="E2321" s="851"/>
      <c r="F2321" s="224"/>
    </row>
    <row r="2322" spans="2:6" ht="12.75">
      <c r="B2322" s="761"/>
      <c r="C2322" s="231"/>
      <c r="D2322" s="851"/>
      <c r="E2322" s="851"/>
      <c r="F2322" s="224"/>
    </row>
    <row r="2323" spans="2:6" ht="12.75">
      <c r="B2323" s="761"/>
      <c r="C2323" s="231"/>
      <c r="D2323" s="851"/>
      <c r="E2323" s="851"/>
      <c r="F2323" s="224"/>
    </row>
    <row r="2324" spans="2:6" ht="12.75">
      <c r="B2324" s="761"/>
      <c r="C2324" s="231"/>
      <c r="D2324" s="851"/>
      <c r="E2324" s="851"/>
      <c r="F2324" s="224"/>
    </row>
    <row r="2325" spans="2:6" ht="12.75">
      <c r="B2325" s="761"/>
      <c r="C2325" s="231"/>
      <c r="D2325" s="851"/>
      <c r="E2325" s="851"/>
      <c r="F2325" s="224"/>
    </row>
    <row r="2326" spans="2:6" ht="12.75">
      <c r="B2326" s="761"/>
      <c r="C2326" s="231"/>
      <c r="D2326" s="851"/>
      <c r="E2326" s="851"/>
      <c r="F2326" s="224"/>
    </row>
    <row r="2327" spans="2:6" ht="12.75">
      <c r="B2327" s="761"/>
      <c r="C2327" s="231"/>
      <c r="D2327" s="851"/>
      <c r="E2327" s="851"/>
      <c r="F2327" s="224"/>
    </row>
    <row r="2328" spans="2:6" ht="12.75">
      <c r="B2328" s="761"/>
      <c r="C2328" s="231"/>
      <c r="D2328" s="851"/>
      <c r="E2328" s="851"/>
      <c r="F2328" s="224"/>
    </row>
    <row r="2329" spans="2:6" ht="12.75">
      <c r="B2329" s="761"/>
      <c r="C2329" s="231"/>
      <c r="D2329" s="851"/>
      <c r="E2329" s="851"/>
      <c r="F2329" s="224"/>
    </row>
    <row r="2330" spans="2:6" ht="12.75">
      <c r="B2330" s="761"/>
      <c r="C2330" s="231"/>
      <c r="D2330" s="851"/>
      <c r="E2330" s="851"/>
      <c r="F2330" s="224"/>
    </row>
    <row r="2331" spans="2:6" ht="12.75">
      <c r="B2331" s="761"/>
      <c r="C2331" s="231"/>
      <c r="D2331" s="851"/>
      <c r="E2331" s="851"/>
      <c r="F2331" s="224"/>
    </row>
    <row r="2332" spans="2:6" ht="12.75">
      <c r="B2332" s="761"/>
      <c r="C2332" s="231"/>
      <c r="D2332" s="851"/>
      <c r="E2332" s="851"/>
      <c r="F2332" s="224"/>
    </row>
    <row r="2333" spans="2:6" ht="12.75">
      <c r="B2333" s="761"/>
      <c r="C2333" s="231"/>
      <c r="D2333" s="851"/>
      <c r="E2333" s="851"/>
      <c r="F2333" s="224"/>
    </row>
    <row r="2334" spans="2:6" ht="12.75">
      <c r="B2334" s="761"/>
      <c r="C2334" s="231"/>
      <c r="D2334" s="851"/>
      <c r="E2334" s="851"/>
      <c r="F2334" s="224"/>
    </row>
    <row r="2335" spans="2:6" ht="12.75">
      <c r="B2335" s="761"/>
      <c r="C2335" s="231"/>
      <c r="D2335" s="851"/>
      <c r="E2335" s="851"/>
      <c r="F2335" s="224"/>
    </row>
    <row r="2336" spans="2:6" ht="12.75">
      <c r="B2336" s="761"/>
      <c r="C2336" s="231"/>
      <c r="D2336" s="851"/>
      <c r="E2336" s="851"/>
      <c r="F2336" s="224"/>
    </row>
    <row r="2337" spans="2:6" ht="12.75">
      <c r="B2337" s="761"/>
      <c r="C2337" s="231"/>
      <c r="D2337" s="851"/>
      <c r="E2337" s="851"/>
      <c r="F2337" s="224"/>
    </row>
    <row r="2338" spans="2:6" ht="12.75">
      <c r="B2338" s="761"/>
      <c r="C2338" s="231"/>
      <c r="D2338" s="851"/>
      <c r="E2338" s="851"/>
      <c r="F2338" s="224"/>
    </row>
    <row r="2339" spans="2:6" ht="12.75">
      <c r="B2339" s="761"/>
      <c r="C2339" s="231"/>
      <c r="D2339" s="851"/>
      <c r="E2339" s="851"/>
      <c r="F2339" s="224"/>
    </row>
    <row r="2340" spans="2:6" ht="12.75">
      <c r="B2340" s="761"/>
      <c r="C2340" s="231"/>
      <c r="D2340" s="851"/>
      <c r="E2340" s="851"/>
      <c r="F2340" s="224"/>
    </row>
    <row r="2341" spans="2:6" ht="12.75">
      <c r="B2341" s="761"/>
      <c r="C2341" s="231"/>
      <c r="D2341" s="851"/>
      <c r="E2341" s="851"/>
      <c r="F2341" s="224"/>
    </row>
    <row r="2342" spans="2:6" ht="12.75">
      <c r="B2342" s="761"/>
      <c r="C2342" s="231"/>
      <c r="D2342" s="851"/>
      <c r="E2342" s="851"/>
      <c r="F2342" s="224"/>
    </row>
    <row r="2343" spans="2:6" ht="12.75">
      <c r="B2343" s="761"/>
      <c r="C2343" s="231"/>
      <c r="D2343" s="851"/>
      <c r="E2343" s="851"/>
      <c r="F2343" s="224"/>
    </row>
    <row r="2344" spans="2:6" ht="12.75">
      <c r="B2344" s="761"/>
      <c r="C2344" s="231"/>
      <c r="D2344" s="851"/>
      <c r="E2344" s="851"/>
      <c r="F2344" s="224"/>
    </row>
    <row r="2345" spans="2:6" ht="12.75">
      <c r="B2345" s="761"/>
      <c r="C2345" s="231"/>
      <c r="D2345" s="851"/>
      <c r="E2345" s="851"/>
      <c r="F2345" s="224"/>
    </row>
    <row r="2346" spans="2:6" ht="12.75">
      <c r="B2346" s="761"/>
      <c r="C2346" s="231"/>
      <c r="D2346" s="851"/>
      <c r="E2346" s="851"/>
      <c r="F2346" s="224"/>
    </row>
    <row r="2347" spans="2:6" ht="12.75">
      <c r="B2347" s="761"/>
      <c r="C2347" s="231"/>
      <c r="D2347" s="851"/>
      <c r="E2347" s="851"/>
      <c r="F2347" s="224"/>
    </row>
    <row r="2348" spans="2:6" ht="12.75">
      <c r="B2348" s="761"/>
      <c r="C2348" s="231"/>
      <c r="D2348" s="851"/>
      <c r="E2348" s="851"/>
      <c r="F2348" s="224"/>
    </row>
    <row r="2349" spans="2:6" ht="12.75">
      <c r="B2349" s="761"/>
      <c r="C2349" s="231"/>
      <c r="D2349" s="851"/>
      <c r="E2349" s="851"/>
      <c r="F2349" s="224"/>
    </row>
    <row r="2350" spans="2:6" ht="12.75">
      <c r="B2350" s="761"/>
      <c r="C2350" s="231"/>
      <c r="D2350" s="851"/>
      <c r="E2350" s="851"/>
      <c r="F2350" s="224"/>
    </row>
    <row r="2351" spans="2:6" ht="12.75">
      <c r="B2351" s="761"/>
      <c r="C2351" s="231"/>
      <c r="D2351" s="851"/>
      <c r="E2351" s="851"/>
      <c r="F2351" s="224"/>
    </row>
    <row r="2352" spans="2:6" ht="12.75">
      <c r="B2352" s="761"/>
      <c r="C2352" s="231"/>
      <c r="D2352" s="851"/>
      <c r="E2352" s="851"/>
      <c r="F2352" s="224"/>
    </row>
    <row r="2353" spans="2:6" ht="12.75">
      <c r="B2353" s="761"/>
      <c r="C2353" s="231"/>
      <c r="D2353" s="851"/>
      <c r="E2353" s="851"/>
      <c r="F2353" s="224"/>
    </row>
    <row r="2354" spans="2:6" ht="12.75">
      <c r="B2354" s="761"/>
      <c r="C2354" s="231"/>
      <c r="D2354" s="851"/>
      <c r="E2354" s="851"/>
      <c r="F2354" s="224"/>
    </row>
    <row r="2355" spans="2:6" ht="12.75">
      <c r="B2355" s="761"/>
      <c r="C2355" s="231"/>
      <c r="D2355" s="851"/>
      <c r="E2355" s="851"/>
      <c r="F2355" s="224"/>
    </row>
    <row r="2356" spans="2:6" ht="12.75">
      <c r="B2356" s="761"/>
      <c r="C2356" s="231"/>
      <c r="D2356" s="851"/>
      <c r="E2356" s="851"/>
      <c r="F2356" s="224"/>
    </row>
    <row r="2357" spans="2:6" ht="12.75">
      <c r="B2357" s="761"/>
      <c r="C2357" s="231"/>
      <c r="D2357" s="851"/>
      <c r="E2357" s="851"/>
      <c r="F2357" s="224"/>
    </row>
    <row r="2358" spans="2:6" ht="12.75">
      <c r="B2358" s="761"/>
      <c r="C2358" s="231"/>
      <c r="D2358" s="851"/>
      <c r="E2358" s="851"/>
      <c r="F2358" s="224"/>
    </row>
    <row r="2359" spans="2:6" ht="12.75">
      <c r="B2359" s="761"/>
      <c r="C2359" s="231"/>
      <c r="D2359" s="851"/>
      <c r="E2359" s="851"/>
      <c r="F2359" s="224"/>
    </row>
    <row r="2360" spans="2:6" ht="12.75">
      <c r="B2360" s="761"/>
      <c r="C2360" s="231"/>
      <c r="D2360" s="851"/>
      <c r="E2360" s="851"/>
      <c r="F2360" s="224"/>
    </row>
    <row r="2361" spans="2:6" ht="12.75">
      <c r="B2361" s="761"/>
      <c r="C2361" s="231"/>
      <c r="D2361" s="851"/>
      <c r="E2361" s="851"/>
      <c r="F2361" s="224"/>
    </row>
    <row r="2362" spans="2:6" ht="12.75">
      <c r="B2362" s="761"/>
      <c r="C2362" s="231"/>
      <c r="D2362" s="851"/>
      <c r="E2362" s="851"/>
      <c r="F2362" s="224"/>
    </row>
    <row r="2363" spans="2:6" ht="12.75">
      <c r="B2363" s="761"/>
      <c r="C2363" s="231"/>
      <c r="D2363" s="851"/>
      <c r="E2363" s="851"/>
      <c r="F2363" s="224"/>
    </row>
    <row r="2364" spans="2:6" ht="12.75">
      <c r="B2364" s="761"/>
      <c r="C2364" s="231"/>
      <c r="D2364" s="851"/>
      <c r="E2364" s="851"/>
      <c r="F2364" s="224"/>
    </row>
    <row r="2365" spans="2:6" ht="12.75">
      <c r="B2365" s="761"/>
      <c r="C2365" s="231"/>
      <c r="D2365" s="851"/>
      <c r="E2365" s="851"/>
      <c r="F2365" s="224"/>
    </row>
    <row r="2366" spans="2:6" ht="12.75">
      <c r="B2366" s="761"/>
      <c r="C2366" s="231"/>
      <c r="D2366" s="851"/>
      <c r="E2366" s="851"/>
      <c r="F2366" s="224"/>
    </row>
    <row r="2367" spans="2:6" ht="12.75">
      <c r="B2367" s="761"/>
      <c r="C2367" s="231"/>
      <c r="D2367" s="851"/>
      <c r="E2367" s="851"/>
      <c r="F2367" s="224"/>
    </row>
    <row r="2368" spans="2:6" ht="12.75">
      <c r="B2368" s="761"/>
      <c r="C2368" s="231"/>
      <c r="D2368" s="851"/>
      <c r="E2368" s="851"/>
      <c r="F2368" s="224"/>
    </row>
    <row r="2369" spans="2:6" ht="12.75">
      <c r="B2369" s="761"/>
      <c r="C2369" s="231"/>
      <c r="D2369" s="851"/>
      <c r="E2369" s="851"/>
      <c r="F2369" s="224"/>
    </row>
    <row r="2370" spans="2:6" ht="12.75">
      <c r="B2370" s="761"/>
      <c r="C2370" s="231"/>
      <c r="D2370" s="851"/>
      <c r="E2370" s="851"/>
      <c r="F2370" s="224"/>
    </row>
    <row r="2371" spans="2:6" ht="12.75">
      <c r="B2371" s="761"/>
      <c r="C2371" s="231"/>
      <c r="D2371" s="851"/>
      <c r="E2371" s="851"/>
      <c r="F2371" s="224"/>
    </row>
    <row r="2372" spans="2:6" ht="12.75">
      <c r="B2372" s="761"/>
      <c r="C2372" s="231"/>
      <c r="D2372" s="851"/>
      <c r="E2372" s="851"/>
      <c r="F2372" s="224"/>
    </row>
    <row r="2373" spans="2:6" ht="12.75">
      <c r="B2373" s="761"/>
      <c r="C2373" s="231"/>
      <c r="D2373" s="851"/>
      <c r="E2373" s="851"/>
      <c r="F2373" s="224"/>
    </row>
    <row r="2374" spans="2:6" ht="12.75">
      <c r="B2374" s="761"/>
      <c r="C2374" s="231"/>
      <c r="D2374" s="851"/>
      <c r="E2374" s="851"/>
      <c r="F2374" s="224"/>
    </row>
    <row r="2375" spans="2:6" ht="12.75">
      <c r="B2375" s="761"/>
      <c r="C2375" s="231"/>
      <c r="D2375" s="851"/>
      <c r="E2375" s="851"/>
      <c r="F2375" s="224"/>
    </row>
    <row r="2376" spans="2:6" ht="12.75">
      <c r="B2376" s="761"/>
      <c r="C2376" s="231"/>
      <c r="D2376" s="851"/>
      <c r="E2376" s="851"/>
      <c r="F2376" s="224"/>
    </row>
    <row r="2377" spans="2:6" ht="12.75">
      <c r="B2377" s="761"/>
      <c r="C2377" s="231"/>
      <c r="D2377" s="851"/>
      <c r="E2377" s="851"/>
      <c r="F2377" s="224"/>
    </row>
    <row r="2378" spans="2:6" ht="12.75">
      <c r="B2378" s="761"/>
      <c r="C2378" s="231"/>
      <c r="D2378" s="851"/>
      <c r="E2378" s="851"/>
      <c r="F2378" s="224"/>
    </row>
    <row r="2379" spans="2:6" ht="12.75">
      <c r="B2379" s="761"/>
      <c r="C2379" s="231"/>
      <c r="D2379" s="851"/>
      <c r="E2379" s="851"/>
      <c r="F2379" s="224"/>
    </row>
    <row r="2380" spans="2:6" ht="12.75">
      <c r="B2380" s="761"/>
      <c r="C2380" s="231"/>
      <c r="D2380" s="851"/>
      <c r="E2380" s="851"/>
      <c r="F2380" s="224"/>
    </row>
    <row r="2381" spans="2:6" ht="12.75">
      <c r="B2381" s="761"/>
      <c r="C2381" s="231"/>
      <c r="D2381" s="851"/>
      <c r="E2381" s="851"/>
      <c r="F2381" s="224"/>
    </row>
    <row r="2382" spans="2:6" ht="12.75">
      <c r="B2382" s="761"/>
      <c r="C2382" s="231"/>
      <c r="D2382" s="851"/>
      <c r="E2382" s="851"/>
      <c r="F2382" s="224"/>
    </row>
    <row r="2383" spans="2:6" ht="12.75">
      <c r="B2383" s="761"/>
      <c r="C2383" s="231"/>
      <c r="D2383" s="851"/>
      <c r="E2383" s="851"/>
      <c r="F2383" s="224"/>
    </row>
    <row r="2384" spans="2:6" ht="12.75">
      <c r="B2384" s="761"/>
      <c r="C2384" s="231"/>
      <c r="D2384" s="851"/>
      <c r="E2384" s="851"/>
      <c r="F2384" s="224"/>
    </row>
    <row r="2385" spans="2:6" ht="12.75">
      <c r="B2385" s="761"/>
      <c r="C2385" s="231"/>
      <c r="D2385" s="851"/>
      <c r="E2385" s="851"/>
      <c r="F2385" s="224"/>
    </row>
    <row r="2386" spans="2:6" ht="12.75">
      <c r="B2386" s="761"/>
      <c r="C2386" s="231"/>
      <c r="D2386" s="851"/>
      <c r="E2386" s="851"/>
      <c r="F2386" s="224"/>
    </row>
    <row r="2387" spans="2:6" ht="12.75">
      <c r="B2387" s="761"/>
      <c r="C2387" s="231"/>
      <c r="D2387" s="851"/>
      <c r="E2387" s="851"/>
      <c r="F2387" s="224"/>
    </row>
    <row r="2388" spans="2:6" ht="12.75">
      <c r="B2388" s="761"/>
      <c r="C2388" s="231"/>
      <c r="D2388" s="851"/>
      <c r="E2388" s="851"/>
      <c r="F2388" s="224"/>
    </row>
    <row r="2389" spans="2:6" ht="12.75">
      <c r="B2389" s="761"/>
      <c r="C2389" s="231"/>
      <c r="D2389" s="851"/>
      <c r="E2389" s="851"/>
      <c r="F2389" s="224"/>
    </row>
    <row r="2390" spans="2:6" ht="12.75">
      <c r="B2390" s="761"/>
      <c r="C2390" s="231"/>
      <c r="D2390" s="851"/>
      <c r="E2390" s="851"/>
      <c r="F2390" s="224"/>
    </row>
    <row r="2391" spans="2:6" ht="12.75">
      <c r="B2391" s="761"/>
      <c r="C2391" s="231"/>
      <c r="D2391" s="851"/>
      <c r="E2391" s="851"/>
      <c r="F2391" s="224"/>
    </row>
    <row r="2392" spans="2:6" ht="12.75">
      <c r="B2392" s="761"/>
      <c r="C2392" s="231"/>
      <c r="D2392" s="851"/>
      <c r="E2392" s="851"/>
      <c r="F2392" s="224"/>
    </row>
    <row r="2393" spans="2:6" ht="12.75">
      <c r="B2393" s="761"/>
      <c r="C2393" s="231"/>
      <c r="D2393" s="851"/>
      <c r="E2393" s="851"/>
      <c r="F2393" s="224"/>
    </row>
    <row r="2394" spans="2:6" ht="12.75">
      <c r="B2394" s="761"/>
      <c r="C2394" s="231"/>
      <c r="D2394" s="851"/>
      <c r="E2394" s="851"/>
      <c r="F2394" s="224"/>
    </row>
    <row r="2395" spans="2:6" ht="12.75">
      <c r="B2395" s="761"/>
      <c r="C2395" s="231"/>
      <c r="D2395" s="851"/>
      <c r="E2395" s="851"/>
      <c r="F2395" s="224"/>
    </row>
    <row r="2396" spans="2:6" ht="12.75">
      <c r="B2396" s="761"/>
      <c r="C2396" s="231"/>
      <c r="D2396" s="851"/>
      <c r="E2396" s="851"/>
      <c r="F2396" s="224"/>
    </row>
    <row r="2397" spans="2:6" ht="12.75">
      <c r="B2397" s="761"/>
      <c r="C2397" s="231"/>
      <c r="D2397" s="851"/>
      <c r="E2397" s="851"/>
      <c r="F2397" s="224"/>
    </row>
    <row r="2398" spans="2:6" ht="12.75">
      <c r="B2398" s="761"/>
      <c r="C2398" s="231"/>
      <c r="D2398" s="851"/>
      <c r="E2398" s="851"/>
      <c r="F2398" s="224"/>
    </row>
    <row r="2399" spans="2:6" ht="12.75">
      <c r="B2399" s="761"/>
      <c r="C2399" s="231"/>
      <c r="D2399" s="851"/>
      <c r="E2399" s="851"/>
      <c r="F2399" s="224"/>
    </row>
    <row r="2400" spans="2:6" ht="12.75">
      <c r="B2400" s="761"/>
      <c r="C2400" s="231"/>
      <c r="D2400" s="851"/>
      <c r="E2400" s="851"/>
      <c r="F2400" s="224"/>
    </row>
    <row r="2401" spans="2:6" ht="12.75">
      <c r="B2401" s="761"/>
      <c r="C2401" s="231"/>
      <c r="D2401" s="851"/>
      <c r="E2401" s="851"/>
      <c r="F2401" s="224"/>
    </row>
    <row r="2402" spans="2:6" ht="12.75">
      <c r="B2402" s="761"/>
      <c r="C2402" s="231"/>
      <c r="D2402" s="851"/>
      <c r="E2402" s="851"/>
      <c r="F2402" s="224"/>
    </row>
    <row r="2403" spans="2:6" ht="12.75">
      <c r="B2403" s="761"/>
      <c r="C2403" s="231"/>
      <c r="D2403" s="851"/>
      <c r="E2403" s="851"/>
      <c r="F2403" s="224"/>
    </row>
    <row r="2404" spans="2:6" ht="12.75">
      <c r="B2404" s="761"/>
      <c r="C2404" s="231"/>
      <c r="D2404" s="851"/>
      <c r="E2404" s="851"/>
      <c r="F2404" s="224"/>
    </row>
    <row r="2405" spans="2:6" ht="12.75">
      <c r="B2405" s="761"/>
      <c r="C2405" s="231"/>
      <c r="D2405" s="851"/>
      <c r="E2405" s="851"/>
      <c r="F2405" s="224"/>
    </row>
    <row r="2406" spans="2:6" ht="12.75">
      <c r="B2406" s="761"/>
      <c r="C2406" s="231"/>
      <c r="D2406" s="851"/>
      <c r="E2406" s="851"/>
      <c r="F2406" s="224"/>
    </row>
    <row r="2407" spans="2:6" ht="12.75">
      <c r="B2407" s="761"/>
      <c r="C2407" s="231"/>
      <c r="D2407" s="851"/>
      <c r="E2407" s="851"/>
      <c r="F2407" s="224"/>
    </row>
    <row r="2408" spans="2:6" ht="12.75">
      <c r="B2408" s="761"/>
      <c r="C2408" s="231"/>
      <c r="D2408" s="851"/>
      <c r="E2408" s="851"/>
      <c r="F2408" s="224"/>
    </row>
    <row r="2409" spans="2:6" ht="12.75">
      <c r="B2409" s="761"/>
      <c r="C2409" s="231"/>
      <c r="D2409" s="851"/>
      <c r="E2409" s="851"/>
      <c r="F2409" s="224"/>
    </row>
    <row r="2410" spans="2:6" ht="12.75">
      <c r="B2410" s="761"/>
      <c r="C2410" s="231"/>
      <c r="D2410" s="851"/>
      <c r="E2410" s="851"/>
      <c r="F2410" s="224"/>
    </row>
    <row r="2411" spans="2:6" ht="12.75">
      <c r="B2411" s="761"/>
      <c r="C2411" s="231"/>
      <c r="D2411" s="851"/>
      <c r="E2411" s="851"/>
      <c r="F2411" s="224"/>
    </row>
    <row r="2412" spans="2:6" ht="12.75">
      <c r="B2412" s="761"/>
      <c r="C2412" s="231"/>
      <c r="D2412" s="851"/>
      <c r="E2412" s="851"/>
      <c r="F2412" s="224"/>
    </row>
    <row r="2413" spans="2:6" ht="12.75">
      <c r="B2413" s="761"/>
      <c r="C2413" s="231"/>
      <c r="D2413" s="851"/>
      <c r="E2413" s="851"/>
      <c r="F2413" s="224"/>
    </row>
    <row r="2414" spans="2:6" ht="12.75">
      <c r="B2414" s="761"/>
      <c r="C2414" s="231"/>
      <c r="D2414" s="851"/>
      <c r="E2414" s="851"/>
      <c r="F2414" s="224"/>
    </row>
    <row r="2415" spans="2:6" ht="12.75">
      <c r="B2415" s="761"/>
      <c r="C2415" s="231"/>
      <c r="D2415" s="851"/>
      <c r="E2415" s="851"/>
      <c r="F2415" s="224"/>
    </row>
    <row r="2416" spans="2:6" ht="12.75">
      <c r="B2416" s="761"/>
      <c r="C2416" s="231"/>
      <c r="D2416" s="851"/>
      <c r="E2416" s="851"/>
      <c r="F2416" s="224"/>
    </row>
    <row r="2417" spans="2:6" ht="12.75">
      <c r="B2417" s="761"/>
      <c r="C2417" s="231"/>
      <c r="D2417" s="851"/>
      <c r="E2417" s="851"/>
      <c r="F2417" s="224"/>
    </row>
    <row r="2418" spans="2:6" ht="12.75">
      <c r="B2418" s="761"/>
      <c r="C2418" s="231"/>
      <c r="D2418" s="851"/>
      <c r="E2418" s="851"/>
      <c r="F2418" s="224"/>
    </row>
    <row r="2419" spans="2:6" ht="12.75">
      <c r="B2419" s="761"/>
      <c r="C2419" s="231"/>
      <c r="D2419" s="851"/>
      <c r="E2419" s="851"/>
      <c r="F2419" s="224"/>
    </row>
    <row r="2420" spans="2:6" ht="12.75">
      <c r="B2420" s="761"/>
      <c r="C2420" s="231"/>
      <c r="D2420" s="851"/>
      <c r="E2420" s="851"/>
      <c r="F2420" s="224"/>
    </row>
    <row r="2421" spans="2:6" ht="12.75">
      <c r="B2421" s="761"/>
      <c r="C2421" s="231"/>
      <c r="D2421" s="851"/>
      <c r="E2421" s="851"/>
      <c r="F2421" s="224"/>
    </row>
    <row r="2422" spans="2:6" ht="12.75">
      <c r="B2422" s="761"/>
      <c r="C2422" s="231"/>
      <c r="D2422" s="851"/>
      <c r="E2422" s="851"/>
      <c r="F2422" s="224"/>
    </row>
    <row r="2423" spans="2:6" ht="12.75">
      <c r="B2423" s="761"/>
      <c r="C2423" s="231"/>
      <c r="D2423" s="851"/>
      <c r="E2423" s="851"/>
      <c r="F2423" s="224"/>
    </row>
    <row r="2424" spans="2:6" ht="12.75">
      <c r="B2424" s="761"/>
      <c r="C2424" s="231"/>
      <c r="D2424" s="851"/>
      <c r="E2424" s="851"/>
      <c r="F2424" s="224"/>
    </row>
    <row r="2425" spans="2:6" ht="12.75">
      <c r="B2425" s="761"/>
      <c r="C2425" s="231"/>
      <c r="D2425" s="851"/>
      <c r="E2425" s="851"/>
      <c r="F2425" s="224"/>
    </row>
    <row r="2426" spans="2:6" ht="12.75">
      <c r="B2426" s="761"/>
      <c r="C2426" s="231"/>
      <c r="D2426" s="851"/>
      <c r="E2426" s="851"/>
      <c r="F2426" s="224"/>
    </row>
    <row r="2427" spans="2:6" ht="12.75">
      <c r="B2427" s="761"/>
      <c r="C2427" s="231"/>
      <c r="D2427" s="851"/>
      <c r="E2427" s="851"/>
      <c r="F2427" s="224"/>
    </row>
    <row r="2428" spans="2:6" ht="12.75">
      <c r="B2428" s="761"/>
      <c r="C2428" s="231"/>
      <c r="D2428" s="851"/>
      <c r="E2428" s="851"/>
      <c r="F2428" s="224"/>
    </row>
    <row r="2429" spans="2:6" ht="12.75">
      <c r="B2429" s="761"/>
      <c r="C2429" s="231"/>
      <c r="D2429" s="851"/>
      <c r="E2429" s="851"/>
      <c r="F2429" s="224"/>
    </row>
    <row r="2430" spans="2:6" ht="12.75">
      <c r="B2430" s="761"/>
      <c r="C2430" s="231"/>
      <c r="D2430" s="851"/>
      <c r="E2430" s="851"/>
      <c r="F2430" s="224"/>
    </row>
    <row r="2431" spans="2:6" ht="12.75">
      <c r="B2431" s="761"/>
      <c r="C2431" s="231"/>
      <c r="D2431" s="851"/>
      <c r="E2431" s="851"/>
      <c r="F2431" s="224"/>
    </row>
    <row r="2432" spans="2:6" ht="12.75">
      <c r="B2432" s="761"/>
      <c r="C2432" s="231"/>
      <c r="D2432" s="851"/>
      <c r="E2432" s="851"/>
      <c r="F2432" s="224"/>
    </row>
    <row r="2433" spans="2:6" ht="12.75">
      <c r="B2433" s="761"/>
      <c r="C2433" s="231"/>
      <c r="D2433" s="851"/>
      <c r="E2433" s="851"/>
      <c r="F2433" s="224"/>
    </row>
    <row r="2434" spans="2:6" ht="12.75">
      <c r="B2434" s="761"/>
      <c r="C2434" s="231"/>
      <c r="D2434" s="851"/>
      <c r="E2434" s="851"/>
      <c r="F2434" s="224"/>
    </row>
    <row r="2435" spans="2:6" ht="12.75">
      <c r="B2435" s="761"/>
      <c r="C2435" s="231"/>
      <c r="D2435" s="851"/>
      <c r="E2435" s="851"/>
      <c r="F2435" s="224"/>
    </row>
    <row r="2436" spans="2:6" ht="12.75">
      <c r="B2436" s="761"/>
      <c r="C2436" s="231"/>
      <c r="D2436" s="851"/>
      <c r="E2436" s="851"/>
      <c r="F2436" s="224"/>
    </row>
    <row r="2437" spans="2:6" ht="12.75">
      <c r="B2437" s="761"/>
      <c r="C2437" s="231"/>
      <c r="D2437" s="851"/>
      <c r="E2437" s="851"/>
      <c r="F2437" s="224"/>
    </row>
    <row r="2438" spans="2:6" ht="12.75">
      <c r="B2438" s="761"/>
      <c r="C2438" s="231"/>
      <c r="D2438" s="851"/>
      <c r="E2438" s="851"/>
      <c r="F2438" s="224"/>
    </row>
    <row r="2439" spans="2:6" ht="12.75">
      <c r="B2439" s="761"/>
      <c r="C2439" s="231"/>
      <c r="D2439" s="851"/>
      <c r="E2439" s="851"/>
      <c r="F2439" s="224"/>
    </row>
    <row r="2440" spans="2:6" ht="12.75">
      <c r="B2440" s="761"/>
      <c r="C2440" s="231"/>
      <c r="D2440" s="851"/>
      <c r="E2440" s="851"/>
      <c r="F2440" s="224"/>
    </row>
    <row r="2441" spans="2:6" ht="12.75">
      <c r="B2441" s="761"/>
      <c r="C2441" s="231"/>
      <c r="D2441" s="851"/>
      <c r="E2441" s="851"/>
      <c r="F2441" s="224"/>
    </row>
    <row r="2442" spans="2:6" ht="12.75">
      <c r="B2442" s="761"/>
      <c r="C2442" s="231"/>
      <c r="D2442" s="851"/>
      <c r="E2442" s="851"/>
      <c r="F2442" s="224"/>
    </row>
    <row r="2443" spans="2:6" ht="12.75">
      <c r="B2443" s="761"/>
      <c r="C2443" s="231"/>
      <c r="D2443" s="851"/>
      <c r="E2443" s="851"/>
      <c r="F2443" s="224"/>
    </row>
    <row r="2444" spans="2:6" ht="12.75">
      <c r="B2444" s="761"/>
      <c r="C2444" s="231"/>
      <c r="D2444" s="851"/>
      <c r="E2444" s="851"/>
      <c r="F2444" s="224"/>
    </row>
    <row r="2445" spans="2:6" ht="12.75">
      <c r="B2445" s="761"/>
      <c r="C2445" s="231"/>
      <c r="D2445" s="851"/>
      <c r="E2445" s="851"/>
      <c r="F2445" s="224"/>
    </row>
    <row r="2446" spans="2:6" ht="12.75">
      <c r="B2446" s="761"/>
      <c r="C2446" s="231"/>
      <c r="D2446" s="851"/>
      <c r="E2446" s="851"/>
      <c r="F2446" s="224"/>
    </row>
    <row r="2447" spans="2:6" ht="12.75">
      <c r="B2447" s="761"/>
      <c r="C2447" s="231"/>
      <c r="D2447" s="851"/>
      <c r="E2447" s="851"/>
      <c r="F2447" s="224"/>
    </row>
    <row r="2448" spans="2:6" ht="12.75">
      <c r="B2448" s="761"/>
      <c r="C2448" s="231"/>
      <c r="D2448" s="851"/>
      <c r="E2448" s="851"/>
      <c r="F2448" s="224"/>
    </row>
    <row r="2449" spans="2:6" ht="12.75">
      <c r="B2449" s="761"/>
      <c r="C2449" s="231"/>
      <c r="D2449" s="851"/>
      <c r="E2449" s="851"/>
      <c r="F2449" s="224"/>
    </row>
    <row r="2450" spans="2:6" ht="12.75">
      <c r="B2450" s="761"/>
      <c r="C2450" s="231"/>
      <c r="D2450" s="851"/>
      <c r="E2450" s="851"/>
      <c r="F2450" s="224"/>
    </row>
    <row r="2451" spans="2:6" ht="12.75">
      <c r="B2451" s="761"/>
      <c r="C2451" s="231"/>
      <c r="D2451" s="851"/>
      <c r="E2451" s="851"/>
      <c r="F2451" s="224"/>
    </row>
    <row r="2452" spans="2:6" ht="12.75">
      <c r="B2452" s="761"/>
      <c r="C2452" s="231"/>
      <c r="D2452" s="851"/>
      <c r="E2452" s="851"/>
      <c r="F2452" s="224"/>
    </row>
    <row r="2453" spans="2:6" ht="12.75">
      <c r="B2453" s="761"/>
      <c r="C2453" s="231"/>
      <c r="D2453" s="851"/>
      <c r="E2453" s="851"/>
      <c r="F2453" s="224"/>
    </row>
    <row r="2454" spans="2:6" ht="12.75">
      <c r="B2454" s="761"/>
      <c r="C2454" s="231"/>
      <c r="D2454" s="851"/>
      <c r="E2454" s="851"/>
      <c r="F2454" s="224"/>
    </row>
    <row r="2455" spans="2:6" ht="12.75">
      <c r="B2455" s="761"/>
      <c r="C2455" s="231"/>
      <c r="D2455" s="851"/>
      <c r="E2455" s="851"/>
      <c r="F2455" s="224"/>
    </row>
    <row r="2456" spans="2:6" ht="12.75">
      <c r="B2456" s="761"/>
      <c r="C2456" s="231"/>
      <c r="D2456" s="851"/>
      <c r="E2456" s="851"/>
      <c r="F2456" s="224"/>
    </row>
    <row r="2457" spans="2:6" ht="12.75">
      <c r="B2457" s="761"/>
      <c r="C2457" s="231"/>
      <c r="D2457" s="851"/>
      <c r="E2457" s="851"/>
      <c r="F2457" s="224"/>
    </row>
    <row r="2458" spans="2:6" ht="12.75">
      <c r="B2458" s="761"/>
      <c r="C2458" s="231"/>
      <c r="D2458" s="851"/>
      <c r="E2458" s="851"/>
      <c r="F2458" s="224"/>
    </row>
    <row r="2459" spans="2:6" ht="12.75">
      <c r="B2459" s="761"/>
      <c r="C2459" s="231"/>
      <c r="D2459" s="851"/>
      <c r="E2459" s="851"/>
      <c r="F2459" s="224"/>
    </row>
    <row r="2460" spans="2:6" ht="12.75">
      <c r="B2460" s="761"/>
      <c r="C2460" s="231"/>
      <c r="D2460" s="851"/>
      <c r="E2460" s="851"/>
      <c r="F2460" s="224"/>
    </row>
    <row r="2461" spans="2:6" ht="12.75">
      <c r="B2461" s="761"/>
      <c r="C2461" s="231"/>
      <c r="D2461" s="851"/>
      <c r="E2461" s="851"/>
      <c r="F2461" s="224"/>
    </row>
    <row r="2462" spans="2:6" ht="12.75">
      <c r="B2462" s="761"/>
      <c r="C2462" s="231"/>
      <c r="D2462" s="851"/>
      <c r="E2462" s="851"/>
      <c r="F2462" s="224"/>
    </row>
    <row r="2463" spans="2:6" ht="12.75">
      <c r="B2463" s="761"/>
      <c r="C2463" s="231"/>
      <c r="D2463" s="851"/>
      <c r="E2463" s="851"/>
      <c r="F2463" s="224"/>
    </row>
    <row r="2464" spans="2:6" ht="12.75">
      <c r="B2464" s="761"/>
      <c r="C2464" s="231"/>
      <c r="D2464" s="851"/>
      <c r="E2464" s="851"/>
      <c r="F2464" s="224"/>
    </row>
    <row r="2465" spans="2:6" ht="12.75">
      <c r="B2465" s="761"/>
      <c r="C2465" s="231"/>
      <c r="D2465" s="851"/>
      <c r="E2465" s="851"/>
      <c r="F2465" s="224"/>
    </row>
    <row r="2466" spans="2:6" ht="12.75">
      <c r="B2466" s="761"/>
      <c r="C2466" s="231"/>
      <c r="D2466" s="851"/>
      <c r="E2466" s="851"/>
      <c r="F2466" s="224"/>
    </row>
    <row r="2467" spans="2:6" ht="12.75">
      <c r="B2467" s="761"/>
      <c r="C2467" s="231"/>
      <c r="D2467" s="851"/>
      <c r="E2467" s="851"/>
      <c r="F2467" s="224"/>
    </row>
    <row r="2468" spans="2:6" ht="12.75">
      <c r="B2468" s="761"/>
      <c r="C2468" s="231"/>
      <c r="D2468" s="851"/>
      <c r="E2468" s="851"/>
      <c r="F2468" s="224"/>
    </row>
    <row r="2469" spans="2:6" ht="12.75">
      <c r="B2469" s="761"/>
      <c r="C2469" s="231"/>
      <c r="D2469" s="851"/>
      <c r="E2469" s="851"/>
      <c r="F2469" s="224"/>
    </row>
    <row r="2470" spans="2:6" ht="12.75">
      <c r="B2470" s="761"/>
      <c r="C2470" s="231"/>
      <c r="D2470" s="851"/>
      <c r="E2470" s="851"/>
      <c r="F2470" s="224"/>
    </row>
    <row r="2471" spans="2:6" ht="12.75">
      <c r="B2471" s="761"/>
      <c r="C2471" s="231"/>
      <c r="D2471" s="851"/>
      <c r="E2471" s="851"/>
      <c r="F2471" s="224"/>
    </row>
    <row r="2472" spans="2:6" ht="12.75">
      <c r="B2472" s="761"/>
      <c r="C2472" s="231"/>
      <c r="D2472" s="851"/>
      <c r="E2472" s="851"/>
      <c r="F2472" s="224"/>
    </row>
    <row r="2473" spans="2:6" ht="12.75">
      <c r="B2473" s="761"/>
      <c r="C2473" s="231"/>
      <c r="D2473" s="851"/>
      <c r="E2473" s="851"/>
      <c r="F2473" s="224"/>
    </row>
    <row r="2474" spans="2:6" ht="12.75">
      <c r="B2474" s="761"/>
      <c r="C2474" s="231"/>
      <c r="D2474" s="851"/>
      <c r="E2474" s="851"/>
      <c r="F2474" s="224"/>
    </row>
    <row r="2475" spans="2:6" ht="12.75">
      <c r="B2475" s="761"/>
      <c r="C2475" s="231"/>
      <c r="D2475" s="851"/>
      <c r="E2475" s="851"/>
      <c r="F2475" s="224"/>
    </row>
    <row r="2476" spans="2:6" ht="12.75">
      <c r="B2476" s="761"/>
      <c r="C2476" s="231"/>
      <c r="D2476" s="851"/>
      <c r="E2476" s="851"/>
      <c r="F2476" s="224"/>
    </row>
    <row r="2477" spans="2:6" ht="12.75">
      <c r="B2477" s="761"/>
      <c r="C2477" s="231"/>
      <c r="D2477" s="851"/>
      <c r="E2477" s="851"/>
      <c r="F2477" s="224"/>
    </row>
    <row r="2478" spans="2:6" ht="12.75">
      <c r="B2478" s="761"/>
      <c r="C2478" s="231"/>
      <c r="D2478" s="851"/>
      <c r="E2478" s="851"/>
      <c r="F2478" s="224"/>
    </row>
    <row r="2479" spans="2:6" ht="12.75">
      <c r="B2479" s="761"/>
      <c r="C2479" s="231"/>
      <c r="D2479" s="851"/>
      <c r="E2479" s="851"/>
      <c r="F2479" s="224"/>
    </row>
    <row r="2480" spans="2:6" ht="12.75">
      <c r="B2480" s="761"/>
      <c r="C2480" s="231"/>
      <c r="D2480" s="851"/>
      <c r="E2480" s="851"/>
      <c r="F2480" s="224"/>
    </row>
    <row r="2481" spans="2:6" ht="12.75">
      <c r="B2481" s="761"/>
      <c r="C2481" s="231"/>
      <c r="D2481" s="851"/>
      <c r="E2481" s="851"/>
      <c r="F2481" s="224"/>
    </row>
    <row r="2482" spans="2:6" ht="12.75">
      <c r="B2482" s="761"/>
      <c r="C2482" s="231"/>
      <c r="D2482" s="851"/>
      <c r="E2482" s="851"/>
      <c r="F2482" s="224"/>
    </row>
    <row r="2483" spans="2:6" ht="12.75">
      <c r="B2483" s="761"/>
      <c r="C2483" s="231"/>
      <c r="D2483" s="851"/>
      <c r="E2483" s="851"/>
      <c r="F2483" s="224"/>
    </row>
    <row r="2484" spans="2:6" ht="12.75">
      <c r="B2484" s="761"/>
      <c r="C2484" s="231"/>
      <c r="D2484" s="851"/>
      <c r="E2484" s="851"/>
      <c r="F2484" s="224"/>
    </row>
    <row r="2485" spans="2:6" ht="12.75">
      <c r="B2485" s="761"/>
      <c r="C2485" s="231"/>
      <c r="D2485" s="851"/>
      <c r="E2485" s="851"/>
      <c r="F2485" s="224"/>
    </row>
    <row r="2486" spans="2:6" ht="12.75">
      <c r="B2486" s="761"/>
      <c r="C2486" s="231"/>
      <c r="D2486" s="851"/>
      <c r="E2486" s="851"/>
      <c r="F2486" s="224"/>
    </row>
    <row r="2487" spans="2:6" ht="12.75">
      <c r="B2487" s="761"/>
      <c r="C2487" s="231"/>
      <c r="D2487" s="851"/>
      <c r="E2487" s="851"/>
      <c r="F2487" s="224"/>
    </row>
    <row r="2488" spans="2:6" ht="12.75">
      <c r="B2488" s="761"/>
      <c r="C2488" s="231"/>
      <c r="D2488" s="851"/>
      <c r="E2488" s="851"/>
      <c r="F2488" s="224"/>
    </row>
    <row r="2489" spans="2:6" ht="12.75">
      <c r="B2489" s="761"/>
      <c r="C2489" s="231"/>
      <c r="D2489" s="851"/>
      <c r="E2489" s="851"/>
      <c r="F2489" s="224"/>
    </row>
    <row r="2490" spans="2:6" ht="12.75">
      <c r="B2490" s="761"/>
      <c r="C2490" s="231"/>
      <c r="D2490" s="851"/>
      <c r="E2490" s="851"/>
      <c r="F2490" s="224"/>
    </row>
    <row r="2491" spans="2:6" ht="12.75">
      <c r="B2491" s="761"/>
      <c r="C2491" s="231"/>
      <c r="D2491" s="851"/>
      <c r="E2491" s="851"/>
      <c r="F2491" s="224"/>
    </row>
    <row r="2492" spans="2:6" ht="12.75">
      <c r="B2492" s="761"/>
      <c r="C2492" s="231"/>
      <c r="D2492" s="851"/>
      <c r="E2492" s="851"/>
      <c r="F2492" s="224"/>
    </row>
    <row r="2493" spans="2:6" ht="12.75">
      <c r="B2493" s="761"/>
      <c r="C2493" s="231"/>
      <c r="D2493" s="851"/>
      <c r="E2493" s="851"/>
      <c r="F2493" s="224"/>
    </row>
    <row r="2494" spans="2:6" ht="12.75">
      <c r="B2494" s="761"/>
      <c r="C2494" s="231"/>
      <c r="D2494" s="851"/>
      <c r="E2494" s="851"/>
      <c r="F2494" s="224"/>
    </row>
    <row r="2495" spans="2:6" ht="12.75">
      <c r="B2495" s="761"/>
      <c r="C2495" s="231"/>
      <c r="D2495" s="851"/>
      <c r="E2495" s="851"/>
      <c r="F2495" s="224"/>
    </row>
    <row r="2496" spans="2:6" ht="12.75">
      <c r="B2496" s="761"/>
      <c r="C2496" s="231"/>
      <c r="D2496" s="851"/>
      <c r="E2496" s="851"/>
      <c r="F2496" s="224"/>
    </row>
    <row r="2497" spans="2:6" ht="12.75">
      <c r="B2497" s="761"/>
      <c r="C2497" s="231"/>
      <c r="D2497" s="851"/>
      <c r="E2497" s="851"/>
      <c r="F2497" s="224"/>
    </row>
    <row r="2498" spans="2:6" ht="12.75">
      <c r="B2498" s="761"/>
      <c r="C2498" s="231"/>
      <c r="D2498" s="851"/>
      <c r="E2498" s="851"/>
      <c r="F2498" s="224"/>
    </row>
    <row r="2499" spans="2:6" ht="12.75">
      <c r="B2499" s="761"/>
      <c r="C2499" s="231"/>
      <c r="D2499" s="851"/>
      <c r="E2499" s="851"/>
      <c r="F2499" s="224"/>
    </row>
    <row r="2500" spans="2:6" ht="12.75">
      <c r="B2500" s="761"/>
      <c r="C2500" s="231"/>
      <c r="D2500" s="851"/>
      <c r="E2500" s="851"/>
      <c r="F2500" s="224"/>
    </row>
    <row r="2501" spans="2:6" ht="12.75">
      <c r="B2501" s="761"/>
      <c r="C2501" s="231"/>
      <c r="D2501" s="851"/>
      <c r="E2501" s="851"/>
      <c r="F2501" s="224"/>
    </row>
    <row r="2502" spans="2:6" ht="12.75">
      <c r="B2502" s="761"/>
      <c r="C2502" s="231"/>
      <c r="D2502" s="851"/>
      <c r="E2502" s="851"/>
      <c r="F2502" s="224"/>
    </row>
    <row r="2503" spans="2:6" ht="12.75">
      <c r="B2503" s="761"/>
      <c r="C2503" s="231"/>
      <c r="D2503" s="851"/>
      <c r="E2503" s="851"/>
      <c r="F2503" s="224"/>
    </row>
    <row r="2504" spans="2:6" ht="12.75">
      <c r="B2504" s="761"/>
      <c r="C2504" s="231"/>
      <c r="D2504" s="851"/>
      <c r="E2504" s="851"/>
      <c r="F2504" s="224"/>
    </row>
    <row r="2505" spans="2:6" ht="12.75">
      <c r="B2505" s="761"/>
      <c r="C2505" s="231"/>
      <c r="D2505" s="851"/>
      <c r="E2505" s="851"/>
      <c r="F2505" s="224"/>
    </row>
    <row r="2506" spans="2:6" ht="12.75">
      <c r="B2506" s="761"/>
      <c r="C2506" s="231"/>
      <c r="D2506" s="851"/>
      <c r="E2506" s="851"/>
      <c r="F2506" s="224"/>
    </row>
    <row r="2507" spans="2:6" ht="12.75">
      <c r="B2507" s="761"/>
      <c r="C2507" s="231"/>
      <c r="D2507" s="851"/>
      <c r="E2507" s="851"/>
      <c r="F2507" s="224"/>
    </row>
    <row r="2508" spans="2:6" ht="12.75">
      <c r="B2508" s="761"/>
      <c r="C2508" s="231"/>
      <c r="D2508" s="851"/>
      <c r="E2508" s="851"/>
      <c r="F2508" s="224"/>
    </row>
    <row r="2509" spans="2:6" ht="12.75">
      <c r="B2509" s="761"/>
      <c r="C2509" s="231"/>
      <c r="D2509" s="851"/>
      <c r="E2509" s="851"/>
      <c r="F2509" s="224"/>
    </row>
    <row r="2510" spans="2:6" ht="12.75">
      <c r="B2510" s="761"/>
      <c r="C2510" s="231"/>
      <c r="D2510" s="851"/>
      <c r="E2510" s="851"/>
      <c r="F2510" s="224"/>
    </row>
    <row r="2511" spans="2:6" ht="12.75">
      <c r="B2511" s="761"/>
      <c r="C2511" s="231"/>
      <c r="D2511" s="851"/>
      <c r="E2511" s="851"/>
      <c r="F2511" s="224"/>
    </row>
    <row r="2512" spans="2:6" ht="12.75">
      <c r="B2512" s="761"/>
      <c r="C2512" s="231"/>
      <c r="D2512" s="851"/>
      <c r="E2512" s="851"/>
      <c r="F2512" s="224"/>
    </row>
    <row r="2513" spans="2:6" ht="12.75">
      <c r="B2513" s="761"/>
      <c r="C2513" s="231"/>
      <c r="D2513" s="851"/>
      <c r="E2513" s="851"/>
      <c r="F2513" s="224"/>
    </row>
    <row r="2514" spans="2:6" ht="12.75">
      <c r="B2514" s="761"/>
      <c r="C2514" s="231"/>
      <c r="D2514" s="851"/>
      <c r="E2514" s="851"/>
      <c r="F2514" s="224"/>
    </row>
    <row r="2515" spans="2:6" ht="12.75">
      <c r="B2515" s="761"/>
      <c r="C2515" s="231"/>
      <c r="D2515" s="851"/>
      <c r="E2515" s="851"/>
      <c r="F2515" s="224"/>
    </row>
    <row r="2516" spans="2:6" ht="12.75">
      <c r="B2516" s="761"/>
      <c r="C2516" s="231"/>
      <c r="D2516" s="851"/>
      <c r="E2516" s="851"/>
      <c r="F2516" s="224"/>
    </row>
    <row r="2517" spans="2:6" ht="12.75">
      <c r="B2517" s="761"/>
      <c r="C2517" s="231"/>
      <c r="D2517" s="851"/>
      <c r="E2517" s="851"/>
      <c r="F2517" s="224"/>
    </row>
    <row r="2518" spans="2:6" ht="12.75">
      <c r="B2518" s="761"/>
      <c r="C2518" s="231"/>
      <c r="D2518" s="851"/>
      <c r="E2518" s="851"/>
      <c r="F2518" s="224"/>
    </row>
    <row r="2519" spans="2:6" ht="12.75">
      <c r="B2519" s="761"/>
      <c r="C2519" s="231"/>
      <c r="D2519" s="851"/>
      <c r="E2519" s="851"/>
      <c r="F2519" s="224"/>
    </row>
    <row r="2520" spans="2:6" ht="12.75">
      <c r="B2520" s="761"/>
      <c r="C2520" s="231"/>
      <c r="D2520" s="851"/>
      <c r="E2520" s="851"/>
      <c r="F2520" s="224"/>
    </row>
    <row r="2521" spans="2:6" ht="12.75">
      <c r="B2521" s="761"/>
      <c r="C2521" s="231"/>
      <c r="D2521" s="851"/>
      <c r="E2521" s="851"/>
      <c r="F2521" s="224"/>
    </row>
    <row r="2522" spans="2:6" ht="12.75">
      <c r="B2522" s="761"/>
      <c r="C2522" s="231"/>
      <c r="D2522" s="851"/>
      <c r="E2522" s="851"/>
      <c r="F2522" s="224"/>
    </row>
    <row r="2523" spans="2:6" ht="12.75">
      <c r="B2523" s="761"/>
      <c r="C2523" s="231"/>
      <c r="D2523" s="851"/>
      <c r="E2523" s="851"/>
      <c r="F2523" s="224"/>
    </row>
    <row r="2524" spans="2:6" ht="12.75">
      <c r="B2524" s="761"/>
      <c r="C2524" s="231"/>
      <c r="D2524" s="851"/>
      <c r="E2524" s="851"/>
      <c r="F2524" s="224"/>
    </row>
    <row r="2525" spans="2:6" ht="12.75">
      <c r="B2525" s="761"/>
      <c r="C2525" s="231"/>
      <c r="D2525" s="851"/>
      <c r="E2525" s="851"/>
      <c r="F2525" s="224"/>
    </row>
    <row r="2526" spans="2:6" ht="12.75">
      <c r="B2526" s="761"/>
      <c r="C2526" s="231"/>
      <c r="D2526" s="851"/>
      <c r="E2526" s="851"/>
      <c r="F2526" s="224"/>
    </row>
    <row r="2527" spans="2:6" ht="12.75">
      <c r="B2527" s="761"/>
      <c r="C2527" s="231"/>
      <c r="D2527" s="851"/>
      <c r="E2527" s="851"/>
      <c r="F2527" s="224"/>
    </row>
    <row r="2528" spans="2:6" ht="12.75">
      <c r="B2528" s="761"/>
      <c r="C2528" s="231"/>
      <c r="D2528" s="851"/>
      <c r="E2528" s="851"/>
      <c r="F2528" s="224"/>
    </row>
    <row r="2529" spans="2:6" ht="12.75">
      <c r="B2529" s="761"/>
      <c r="C2529" s="231"/>
      <c r="D2529" s="851"/>
      <c r="E2529" s="851"/>
      <c r="F2529" s="224"/>
    </row>
    <row r="2530" spans="2:6" ht="12.75">
      <c r="B2530" s="761"/>
      <c r="C2530" s="231"/>
      <c r="D2530" s="851"/>
      <c r="E2530" s="851"/>
      <c r="F2530" s="224"/>
    </row>
    <row r="2531" spans="2:6" ht="12.75">
      <c r="B2531" s="761"/>
      <c r="C2531" s="231"/>
      <c r="D2531" s="851"/>
      <c r="E2531" s="851"/>
      <c r="F2531" s="224"/>
    </row>
    <row r="2532" spans="2:6" ht="12.75">
      <c r="B2532" s="761"/>
      <c r="C2532" s="231"/>
      <c r="D2532" s="851"/>
      <c r="E2532" s="851"/>
      <c r="F2532" s="224"/>
    </row>
    <row r="2533" spans="2:6" ht="12.75">
      <c r="B2533" s="761"/>
      <c r="C2533" s="231"/>
      <c r="D2533" s="851"/>
      <c r="E2533" s="851"/>
      <c r="F2533" s="224"/>
    </row>
    <row r="2534" spans="2:6" ht="12.75">
      <c r="B2534" s="761"/>
      <c r="C2534" s="231"/>
      <c r="D2534" s="851"/>
      <c r="E2534" s="851"/>
      <c r="F2534" s="224"/>
    </row>
    <row r="2535" spans="2:6" ht="12.75">
      <c r="B2535" s="761"/>
      <c r="C2535" s="231"/>
      <c r="D2535" s="851"/>
      <c r="E2535" s="851"/>
      <c r="F2535" s="224"/>
    </row>
    <row r="2536" spans="2:6" ht="12.75">
      <c r="B2536" s="761"/>
      <c r="C2536" s="231"/>
      <c r="D2536" s="851"/>
      <c r="E2536" s="851"/>
      <c r="F2536" s="224"/>
    </row>
    <row r="2537" spans="2:6" ht="12.75">
      <c r="B2537" s="761"/>
      <c r="C2537" s="231"/>
      <c r="D2537" s="851"/>
      <c r="E2537" s="851"/>
      <c r="F2537" s="224"/>
    </row>
    <row r="2538" spans="2:6" ht="12.75">
      <c r="B2538" s="761"/>
      <c r="C2538" s="231"/>
      <c r="D2538" s="851"/>
      <c r="E2538" s="851"/>
      <c r="F2538" s="224"/>
    </row>
    <row r="2539" spans="2:6" ht="12.75">
      <c r="B2539" s="761"/>
      <c r="C2539" s="231"/>
      <c r="D2539" s="851"/>
      <c r="E2539" s="851"/>
      <c r="F2539" s="224"/>
    </row>
    <row r="2540" spans="2:6" ht="12.75">
      <c r="B2540" s="761"/>
      <c r="C2540" s="231"/>
      <c r="D2540" s="851"/>
      <c r="E2540" s="851"/>
      <c r="F2540" s="224"/>
    </row>
    <row r="2541" spans="2:6" ht="12.75">
      <c r="B2541" s="761"/>
      <c r="C2541" s="231"/>
      <c r="D2541" s="851"/>
      <c r="E2541" s="851"/>
      <c r="F2541" s="224"/>
    </row>
    <row r="2542" spans="2:6" ht="12.75">
      <c r="B2542" s="761"/>
      <c r="C2542" s="231"/>
      <c r="D2542" s="851"/>
      <c r="E2542" s="851"/>
      <c r="F2542" s="224"/>
    </row>
    <row r="2543" spans="2:6" ht="12.75">
      <c r="B2543" s="761"/>
      <c r="C2543" s="231"/>
      <c r="D2543" s="851"/>
      <c r="E2543" s="851"/>
      <c r="F2543" s="224"/>
    </row>
    <row r="2544" spans="2:6" ht="12.75">
      <c r="B2544" s="761"/>
      <c r="C2544" s="231"/>
      <c r="D2544" s="851"/>
      <c r="E2544" s="851"/>
      <c r="F2544" s="224"/>
    </row>
    <row r="2545" spans="2:6" ht="12.75">
      <c r="B2545" s="761"/>
      <c r="C2545" s="231"/>
      <c r="D2545" s="851"/>
      <c r="E2545" s="851"/>
      <c r="F2545" s="224"/>
    </row>
    <row r="2546" spans="2:6" ht="12.75">
      <c r="B2546" s="761"/>
      <c r="C2546" s="231"/>
      <c r="D2546" s="851"/>
      <c r="E2546" s="851"/>
      <c r="F2546" s="224"/>
    </row>
    <row r="2547" spans="2:6" ht="12.75">
      <c r="B2547" s="761"/>
      <c r="C2547" s="231"/>
      <c r="D2547" s="851"/>
      <c r="E2547" s="851"/>
      <c r="F2547" s="224"/>
    </row>
  </sheetData>
  <sheetProtection algorithmName="SHA-512" hashValue="K3eQvmMQCwLSGLBGM4rHzZmXmsIqjy0KrO1w7UkhUBsxVUXCpDmsvtKTeYLMalbmn8kA+TPrVRZQ+aTQ2d51Hg==" saltValue="Pff6e43TPI4eMQrviSy8dg==" spinCount="100000" sheet="1" objects="1" scenarios="1"/>
  <conditionalFormatting sqref="F1:F2 F146:F1048576 F4:F36 F38 F40:F41 F43 F45:F138">
    <cfRule type="cellIs" priority="21" dxfId="1" operator="equal">
      <formula>1</formula>
    </cfRule>
    <cfRule type="cellIs" priority="22" dxfId="0" operator="equal">
      <formula>0</formula>
    </cfRule>
  </conditionalFormatting>
  <conditionalFormatting sqref="F3">
    <cfRule type="cellIs" priority="15" dxfId="1" operator="equal">
      <formula>1</formula>
    </cfRule>
    <cfRule type="cellIs" priority="16" dxfId="0" operator="equal">
      <formula>0</formula>
    </cfRule>
  </conditionalFormatting>
  <conditionalFormatting sqref="F37">
    <cfRule type="cellIs" priority="13" dxfId="1" operator="equal">
      <formula>1</formula>
    </cfRule>
    <cfRule type="cellIs" priority="14" dxfId="0" operator="equal">
      <formula>0</formula>
    </cfRule>
  </conditionalFormatting>
  <conditionalFormatting sqref="F39">
    <cfRule type="cellIs" priority="11" dxfId="1" operator="equal">
      <formula>1</formula>
    </cfRule>
    <cfRule type="cellIs" priority="12" dxfId="0" operator="equal">
      <formula>0</formula>
    </cfRule>
  </conditionalFormatting>
  <conditionalFormatting sqref="F42">
    <cfRule type="cellIs" priority="9" dxfId="1" operator="equal">
      <formula>1</formula>
    </cfRule>
    <cfRule type="cellIs" priority="10" dxfId="0" operator="equal">
      <formula>0</formula>
    </cfRule>
  </conditionalFormatting>
  <conditionalFormatting sqref="F44">
    <cfRule type="cellIs" priority="7" dxfId="1" operator="equal">
      <formula>1</formula>
    </cfRule>
    <cfRule type="cellIs" priority="8" dxfId="0" operator="equal">
      <formula>0</formula>
    </cfRule>
  </conditionalFormatting>
  <conditionalFormatting sqref="F145">
    <cfRule type="cellIs" priority="5" dxfId="1" operator="equal">
      <formula>1</formula>
    </cfRule>
    <cfRule type="cellIs" priority="6" dxfId="0" operator="equal">
      <formula>0</formula>
    </cfRule>
  </conditionalFormatting>
  <conditionalFormatting sqref="F139">
    <cfRule type="cellIs" priority="3" dxfId="1" operator="equal">
      <formula>1</formula>
    </cfRule>
    <cfRule type="cellIs" priority="4" dxfId="0" operator="equal">
      <formula>0</formula>
    </cfRule>
  </conditionalFormatting>
  <conditionalFormatting sqref="F140:F144">
    <cfRule type="cellIs" priority="1" dxfId="1" operator="equal">
      <formula>1</formula>
    </cfRule>
    <cfRule type="cellIs" priority="2" dxfId="0" operator="equal">
      <formula>0</formula>
    </cfRule>
  </conditionalFormatting>
  <hyperlinks>
    <hyperlink ref="D2" location="_P100199902" tooltip="Bilan - Ligne 1999 \ Balance Sheet - Line 1999" display="_P100199902"/>
    <hyperlink ref="D4" location="_P100100002" tooltip="Bilan - Ligne 1000 \ Balance Sheet - Line 1000" display="_P100100002"/>
    <hyperlink ref="D5" location="_P100112001" tooltip="Bilan - Ligne 1120 \ Balance Sheet - Line 1120" display="_P100112001"/>
    <hyperlink ref="D6" location="'100'!E14" tooltip="Bilan - Ligne 1130 \ Balance Sheet - Line 1130" display="'100'!E14"/>
    <hyperlink ref="D7" location="_P100114001" tooltip="Bilan - Ligne 1140 \ Balance Sheet - Line 1140" display="_P100114001"/>
    <hyperlink ref="D8" location="_P100115001" tooltip="Bilan - Ligne 1150 \ Balance Sheet - Line 1150" display="_P100115001"/>
    <hyperlink ref="D9" location="_P100116001" tooltip="Bilan - Ligne 1160 \ Balance Sheet - Line 1160" display="_P100116001"/>
    <hyperlink ref="D10" location="_P100117001" tooltip="Bilan - Ligne 1170 \ Balance Sheet - Line 1170" display="_P100117001"/>
    <hyperlink ref="D11" location="_P100118001" tooltip="Bilan - Ligne 1180 \ Balance Sheet - Line 1180" display="_P100118001"/>
    <hyperlink ref="D12" location="_P100119002" tooltip="Bilan - Ligne 1190 \ Balance Sheet - Line 1190" display="_P100119002"/>
    <hyperlink ref="D13" location="_P100161002" tooltip="Bilan - Ligne 1610 \ Balance Sheet - Line 1610" display="_P100161002"/>
    <hyperlink ref="D14" location="_P100150002" tooltip="Bilan - Ligne 1500 \ Balance Sheet - Line 1500" display="_P100150002"/>
    <hyperlink ref="D15" location="_P100162001" tooltip="Bilan - Ligne 1620 \ Balance Sheet - Line 1620" display="_P100162001"/>
    <hyperlink ref="D16" location="_P100162501" tooltip="Bilan - Ligne 1625 \ Balance Sheet - Line 1625" display="_P100162501"/>
    <hyperlink ref="D17" location="_P100163001" tooltip="Bilan - Ligne 1630 \ Balance Sheet - Line 1630" display="_P100163001"/>
    <hyperlink ref="D18" location="_P100163501" tooltip="Blian - Ligne 1635 \ Balance Sheet - Line 1635" display="_P100163501"/>
    <hyperlink ref="D19" location="_P100164001" tooltip="Blian - Ligne 1640 \ Balance Sheet - Line 1640" display="_P100164001"/>
    <hyperlink ref="D20" location="_P100220002" tooltip="Blian - Ligne 2200 \ Balance Sheet - Line 2200" display="_P100220002"/>
    <hyperlink ref="D21" location="_P100269202" tooltip="Blian - Ligne 2692 \ Balance Sheet - Line 2692" display="_P100269202"/>
    <hyperlink ref="D22" location="_P100100002" tooltip="Blian - Ligne 1000 \ Balance Sheet - Line 1000" display="_P100100002"/>
    <hyperlink ref="D23" r:id="rId1" tooltip="Blian - Ligne 1199 \ Balance Sheet - Line 1199" display="_100_1199_02"/>
    <hyperlink ref="D24" location="_P100129902" tooltip="Blian - Ligne 1299 \ Balance Sheet - Line 1299" display="_P100129902"/>
    <hyperlink ref="D25" location="_P405004014" tooltip="Annexe 4050 \ Schedule 4050" display="_P405004014"/>
    <hyperlink ref="D26" location="_P100161002" tooltip="Blian - Ligne 1610 \ Blance Sheet - Line 1610" display="_P100161002"/>
    <hyperlink ref="D27" location="_P405006014" tooltip="Annexe 4050 \ Schedule 4050" display="_P405006014"/>
    <hyperlink ref="D28" location="_P100209902" tooltip="Blian - Ligne 2099 \ Blance Sheet - Line 2099" display="_P100209902"/>
    <hyperlink ref="D29" location="_P100219902" tooltip="Blian - Ligne 2199 \ Blance Sheet - Line 2199" display="_P100219902"/>
    <hyperlink ref="D30" location="_P100220002" tooltip="Blian - Ligne 2200 \ Blance Sheet - Line 2200" display="_P100220002"/>
    <hyperlink ref="D31" location="_P100240002" tooltip="Blian - Ligne 2400 \ Blance Sheet - Line 2400" display="_P100240002"/>
    <hyperlink ref="D32" location="_P405019014" tooltip="Annexe 4050 \ Schedule 4050" display="_P405019014"/>
    <hyperlink ref="D33" location="_P100289902" tooltip="Bilan - Ligne 2899 \ Balance Sheet - Line 2899" display="_P100289902"/>
    <hyperlink ref="D34" location="_P100268002" tooltip="Bilan - Lignes 2688-2692 \ Balance Sheet - Lines 2688-2692" display="_P100268002"/>
    <hyperlink ref="D35" location="_P300376501" tooltip="Annexe 300 \ Schedule 300" display="_P300376501"/>
    <hyperlink ref="D36" location="_P400499902" tooltip="Annexe 400 \ Schedule 400" display="_P400499902"/>
    <hyperlink ref="D38" location="_P500539911" tooltip="Annexe 500  \ Schedule 500" display="_P500539911"/>
    <hyperlink ref="D40" location="_P500539901" tooltip="Annexe 500 \ Schedule 500" display="_P500539901"/>
    <hyperlink ref="D41" location="_P500524004" tooltip="Annexe 500 \ Schedule 500" display="_P500524004"/>
    <hyperlink ref="D43" location="_P500524008" tooltip="Annexe 500 \ Schedule 500" display="_P500524008"/>
    <hyperlink ref="D46" location="'1100'!O14" tooltip="Annexe 1100 \ Schedule 1100" display="'1100'!O14"/>
    <hyperlink ref="D47" location="'1100'!O16" tooltip="Annexe 1100 \ Schedule 1100" display="'1100'!O16"/>
    <hyperlink ref="D48" location="'1100'!O17" tooltip="Annexe 1100 \ Schedule 1100" display="'1100'!O17"/>
    <hyperlink ref="D49" location="'1100'!O19" tooltip="Annexe 1100 \ Schedule 1100" display="'1100'!O19"/>
    <hyperlink ref="D50" location="'1100'!O18" tooltip="Annexe 1100 \ Schedule 1100" display="'1100'!O18"/>
    <hyperlink ref="D51" location="'1100'!O22" tooltip="Annexe 1100 \ Schedule 1100" display="'1100'!O22"/>
    <hyperlink ref="D52" location="'1100'!O23" tooltip="Annexe 1100 \ Schedule 1100" display="'1100'!O23"/>
    <hyperlink ref="D53" location="'1100'!O25" tooltip="Annexe 1100 \ Schedule 1100" display="'1100'!O25"/>
    <hyperlink ref="D54" location="'1100'!O26" tooltip="Annexe 1100 \ Schedule 1100" display="'1100'!O26"/>
    <hyperlink ref="D55" location="'1100'!O28" tooltip="Annexe 1100 \ Schedule 1100" display="'1100'!O28"/>
    <hyperlink ref="D56" location="'1100'!O30" tooltip="Annexe 1100 \ Schedule 1100" display="'1100'!O30"/>
    <hyperlink ref="D58" location="'1100'!P14" tooltip="Annexe 1100.3 \ Schedule 1100.3" display="'1100'!P14"/>
    <hyperlink ref="D60" location="'1100'!P17" tooltip="Annexe 1100.3 \ Schedule 1100.3" display="'1100'!P17"/>
    <hyperlink ref="D66" location="'1100'!P26" tooltip="Annexe 1100.3 \ Schedule 1100.3" display="'1100'!P26"/>
    <hyperlink ref="D69" location="_P1210.109908" tooltip="Annexe 1210.1 \ Schedule 1210.1" display="_P1210.109908"/>
    <hyperlink ref="D70" location="_P120004008" tooltip="Annexe 1200 \ Schedule 1200" display="_P120004008"/>
    <hyperlink ref="D71" location="_P120005008" tooltip="Annexe 1200 \ Schedule 1200" display="_P120005008"/>
    <hyperlink ref="D72" location="_P120006008" tooltip="Annexe 1200 \ Schedule 1200" display="_P120006008"/>
    <hyperlink ref="D73" location="_P120007008" tooltip="Annexe 1200 \ Schedule 1200" display="_P120007008"/>
    <hyperlink ref="D74" location="_P120008008" tooltip="Annexe 1200 \ Schedule 1200" display="_P120008008"/>
    <hyperlink ref="D75" location="_P120019904" tooltip="Annexe 1200 \ Schedule 1200" display="_P120019904"/>
    <hyperlink ref="D76" location="_P120019908" tooltip="Annexe 1200 \ Schedule 1200" display="_P120019908"/>
    <hyperlink ref="D77" location="_P120001007" tooltip="Annexe 1200 \ Schedule 1200" display="_P120001007"/>
    <hyperlink ref="D78" location="_P120001008" tooltip="Annexe 1200 \ Schedule 1200" display="_P120001008"/>
    <hyperlink ref="D79" location="_P120002007" tooltip="Annexe 1200 \ Schedule 1200" display="_P120002007"/>
    <hyperlink ref="D80" location="_P120002008" tooltip="Annexe 1200 \ Schedule 1200" display="_P120002008"/>
    <hyperlink ref="D81" location="_P120003007" tooltip="Annexe 1200 \ Schedule 1200" display="_P120003007"/>
    <hyperlink ref="D82" location="_P120003008" tooltip="Annexe 1200 \ Schedule 1200" display="_P120003008"/>
    <hyperlink ref="D83" location="_P120004002" tooltip="Annexe 1200 \ Schedule 1200" display="_P120004002"/>
    <hyperlink ref="D84" location="_P120004003" tooltip="Annexe 1200 \ Schedule 1200" display="_P120004003"/>
    <hyperlink ref="D85" location="_P120004004" tooltip="Annexe 1200 \ Schedule 1200" display="_P120004004"/>
    <hyperlink ref="D86" location="_P120004007" tooltip="Annexe 1200 \ Schedule 1200" display="_P120004007"/>
    <hyperlink ref="D87" location="_P120004002" tooltip="Annexe 1200 \ Schedule 1200" display="_P120004002"/>
    <hyperlink ref="D88" location="_P120005003" tooltip="Annexe 1200 \ Schedule 1200" display="_P120005003"/>
    <hyperlink ref="D89" location="_P120005004" tooltip="Annexe 1200 \ Schedule 1200" display="_P120005004"/>
    <hyperlink ref="D90" location="_P120005007" tooltip="Annexe 1200 \ Schedule 1200" display="_P120005007"/>
    <hyperlink ref="D91" location="_P120006002" tooltip="Annexe 1200 \ Schedule 1200" display="_P120006002"/>
    <hyperlink ref="D92" location="_P120007002" tooltip="Annexe 1200 \ Schedule 1200" display="_P120007002"/>
    <hyperlink ref="D93" location="_P120008002" tooltip="Annexe 1200 \ Schedule 1200" display="_P120008002"/>
    <hyperlink ref="D94" location="_P120008003" tooltip="Annexe 1200 \ Schedule 1200" display="_P120008003"/>
    <hyperlink ref="D95" location="_P120008004" tooltip="Annexe 1200 \ Schedule 1200" display="_P120008004"/>
    <hyperlink ref="D96" location="_P120008007" tooltip="Annexe 1200 \ Schedule 1200" display="_P120008007"/>
    <hyperlink ref="D97" location="_P120009002" tooltip="Annexe 1200 \ Schedule 1200" display="_P120009002"/>
    <hyperlink ref="D98" location="_P120009003" tooltip="Annexe 1200 \ Schedule 1200" display="_P120009003"/>
    <hyperlink ref="D99" location="_P120009007" tooltip="Annexe 1200 \ Schedule 1200" display="_P120009007"/>
    <hyperlink ref="D100" location="_P120009008" tooltip="Annexe 1200 \ Schedule 1200" display="_P120009008"/>
    <hyperlink ref="D101" location="_P120001003" tooltip="Annexe 1210 \ Schedule 1210" display="_P120001003"/>
    <hyperlink ref="D102" location="_P120001004" tooltip="Annexe 1200 \ Schedule 1200" display="_P120001004"/>
    <hyperlink ref="D103" r:id="rId2" tooltip="Annexe 1200 \ Schedule 1200" display="_P121001007"/>
    <hyperlink ref="D104" location="_P120010008" tooltip="Annexe 1200 \ Schedule 1200" display="_P120010008"/>
    <hyperlink ref="D105" location="_P1210.209902" tooltip="Annexe 1210.2 \ Schedule 1210.2" display="_P1210.209902"/>
    <hyperlink ref="D106" location="_P1210.209903" tooltip="Annexe 1210.2 \ Schedule 1210.2" display="_P1210.209903"/>
    <hyperlink ref="D107" location="_P1210.209904" tooltip="Annexe 1210.2 \ Schedule 1210.2" display="_P1210.209904"/>
    <hyperlink ref="D108" location="_P1210.219902" tooltip="Annexe 1210.2 \ Schedule 1210.2" display="_P1210.219902"/>
    <hyperlink ref="D109" location="_P1210.219903" tooltip="Annexe 1210.2 \ Schedule 1210.2" display="_P1210.219903"/>
    <hyperlink ref="D110" location="_P1210.219904" tooltip="Annexe 1210.2 \ Schedule 1210.2" display="_P1210.219904"/>
    <hyperlink ref="D111" location="_P1210.229902" tooltip="Annexe 1210.2 \ Schedule 1210.2" display="_P1210.229902"/>
    <hyperlink ref="D112" location="_P1210.229903" tooltip="Annexe 1210.2 \ Schedule 1210.2" display="_P1210.229903"/>
    <hyperlink ref="D113" location="_P1210.239902" tooltip="Annexe 1210.2 \ Schedule 1210.2" display="_P1210.239902"/>
    <hyperlink ref="D114" location="_P1210.239903" tooltip="Annexe 1210.2 \ Schedule 1210.2" display="_P1210.239903"/>
    <hyperlink ref="D115" location="_P124019901" tooltip="Annexe 1240 \ Schedule 1240" display="_P124019901"/>
    <hyperlink ref="D116" location="_P125039902" tooltip="Annexe 1250 \ Schedule 1250" display="_P125039902"/>
    <hyperlink ref="D117" location="_P128029902" tooltip="Annexe 1280 \ Schedule 1280" display="_P128029902"/>
    <hyperlink ref="D118" location="_P161069901" tooltip="Annexe 1610 \ Schedule 1610" display="_P161069901"/>
    <hyperlink ref="D119" location="_P161069901" tooltip="Annexe1610  \ Schedule 1610" display="_P161069901"/>
    <hyperlink ref="D120" location="_P200019902" tooltip="Annexe 2000 \ Schedule 2000" display="_P200019902"/>
    <hyperlink ref="D121" location="_P200019901" tooltip="Annexe 2000 \ Schedule 2000" display="_P200019901"/>
    <hyperlink ref="D122" location="_P404519914" display="_P404519914"/>
    <hyperlink ref="D123" location="_P406019902" tooltip="Annexe 4060 \ Schedule 4060" display="_P406019902"/>
    <hyperlink ref="D124" location="_P406019904" tooltip="Annexe 4060 \ Schedule 4060" display="_P406019904"/>
    <hyperlink ref="D125" location="_P406019905" tooltip="Annexe 4060 \ Schedule 4060" display="_P406019905"/>
    <hyperlink ref="D126" location="_P406019906" tooltip="Annexe 4060 \ Schedule 4060" display="_P406019906"/>
    <hyperlink ref="D127" location="_P406019907" tooltip="Annexe 4060 \ Schedule 4060" display="_P406019907"/>
    <hyperlink ref="D128" location="_P408001001" tooltip="Annexe 4080 \ Schedule 4080" display="_P408001001"/>
    <hyperlink ref="D129" location="_P408002001" tooltip="Annexe 4080 \ Schedule 4080" display="_P408002001"/>
    <hyperlink ref="D130" location="_P408003001" tooltip="Annexe 4080 \ Schedule 4080" display="_P408003001"/>
    <hyperlink ref="D131" location="_P408004001" tooltip="Annexe 4080 \ Schedule 4080" display="_P408004001"/>
    <hyperlink ref="D132" location="_P408005001" tooltip="Annexe 4080 \ Schedule 4080" display="_P408005001"/>
    <hyperlink ref="D133" location="_P408006001" tooltip="Annexe 4080 \ Schedule 4080" display="_P408006001"/>
    <hyperlink ref="D134" location="_P408007001" tooltip="Annexe 4080 \ Schedule 4080" display="_P408007001"/>
    <hyperlink ref="D135" location="_P408012002" tooltip="Annexe 4080 \ Schedule 4080" display="_P408012002"/>
    <hyperlink ref="D136" location="_P408012003" tooltip="Annexe 4080 \ Schedule 4080" display="_P408012003"/>
    <hyperlink ref="D137" location="_P408019001" tooltip="Annexe 4080 \ Schedule 4080" display="_P408019001"/>
    <hyperlink ref="E2" location="_P100299902" tooltip="Bilan - Ligne 2999 \ Balance Sheet - Line 2999" display="_P100299902"/>
    <hyperlink ref="E4" location="_P100039902" tooltip="Annexe 1000 - Ligne 399 \ Schedule 1000 - Line 399" display="_P100039902"/>
    <hyperlink ref="E5" location="'1100'!O13" tooltip="Annexe 1100 \ Schedule 1100" display="'1100'!O13"/>
    <hyperlink ref="E6" location="'1100'!O17" tooltip="Annexe 1100 \ Schedule 1100" display="'1100'!O17"/>
    <hyperlink ref="E7" location="'1100'!O19" tooltip="Annexe 1100 \ Schedule 1100" display="'1100'!O19"/>
    <hyperlink ref="E8" location="'1100'!O20" tooltip="Annexe 1100 \ Schedule 1100 " display="'1100'!O20"/>
    <hyperlink ref="E9" location="'1100'!O22" tooltip="Annexe 1100 \ Schedule 1100" display="'1100'!O22"/>
    <hyperlink ref="E10" location="'1100'!O28" tooltip="Annexe 1100 \ Schedule 1100" display="'1100'!O28"/>
    <hyperlink ref="E11" location="'1100'!O30" tooltip="Annexe 1100 \ Schedule 1100" display="'1100'!O30"/>
    <hyperlink ref="E12" location="'1190'!C21" tooltip="Annexe 1190 - Ligne 199 \ Schedule 1190 - Line 199" display="'1190'!C21"/>
    <hyperlink ref="E13" location="_P161069902" tooltip="Annexe 1610 \ Schedule 1610" display="_P161069902"/>
    <hyperlink ref="E14" location="_P150019006" tooltip="Annexe 1500 \ Schedule 1500" display="_P150019006"/>
    <hyperlink ref="E15" location="_P163019908" tooltip="Annexe 1630 \ Schedule 1630" display="_P163019908"/>
    <hyperlink ref="E16" location="_P162529910" tooltip="Annexe 1625 \ Schedule 1625" display="_P162529910"/>
    <hyperlink ref="E17" location="_P163029908" tooltip="Annexe 1630 \ Schedule 1630" display="_P163029908"/>
    <hyperlink ref="E18" location="_P163509907" tooltip="Annexe 1635 \ Schedule 1635" display="_P163509907"/>
    <hyperlink ref="E19" location="_P164029918" tooltip="Annexe 1640 \ Schedule 1640" display="_P164029918"/>
    <hyperlink ref="E20" location="_P161069903" tooltip="Annexe 1610 \ Schedule 1610" display="_P161069903"/>
    <hyperlink ref="E21" location="_P500539902" tooltip="Annexe 500 \ Schedule 500" display="_P500539902"/>
    <hyperlink ref="E22" location="_P405001014" tooltip="Annexe 4050 \ Schedule 4050 " display="_P405001014"/>
    <hyperlink ref="E23" location="_P405020014" tooltip="Annexe 4050 \ Schedule 4050" display="_P405020014"/>
    <hyperlink ref="E24" location="_P405003014" tooltip="Annexe 4050 \ Schedule 4050" display="_P405003014"/>
    <hyperlink ref="E25" location="_P100149902" tooltip="Blian - Lignes 1499-1500 \ Blance Sheet - Lines 1499-1500" display="_P100149902"/>
    <hyperlink ref="E26" location="_P405005014" tooltip="Annexe 4050 \ Schedule 4050" display="_P405005014"/>
    <hyperlink ref="E27" location="_P100169902" tooltip="Blian - Lignes 1699-1190-1700 \ Blance Sheet - Lines 1699-1190-1700" display="_P100169902"/>
    <hyperlink ref="E28" location="_P405015014" tooltip="Annexe 4050 \ Schedule 4050" display="_P405015014"/>
    <hyperlink ref="E29" location="_P405016014" tooltip="Annexe 4050 \   Schedule 4050" display="_P405016014"/>
    <hyperlink ref="E30" location="_P405017014" tooltip="Annexe 4050 \ Schedule 4050" display="_P405017014"/>
    <hyperlink ref="E31" location="_P405018014" tooltip="Annexe 4050 \ Schedule 4050" display="_P405018014"/>
    <hyperlink ref="E32" location="_P100233902" tooltip="Blian - Ligne 2339-2399-2520-2530 \ Blance Sheet - Line 2339-2399-2520-2530" display="_P100233902"/>
    <hyperlink ref="E33" location="_P405020014" tooltip="Annexe 4050 \ Schedule 4050" display="_P405020014"/>
    <hyperlink ref="E34" location="_P268039904" tooltip="Annexe 2680 \ Schedule 2680" display="_P268039904"/>
    <hyperlink ref="E35" location="_P376539902" tooltip="Annexe 3765 \ Schedule 3765" display="_P376539902"/>
    <hyperlink ref="E36" location="_P500524011" tooltip="Annexe 500 \ Schedule 500" display="_P500524011"/>
    <hyperlink ref="E38" location="_P100289902" tooltip="Bilan - Ligne 2899 \ Balance Sheet - Line 2899" display="_P100289902"/>
    <hyperlink ref="E40" location="_P268039904" tooltip="Annexe 2680 \ Schedule 2680" display="_P268039904"/>
    <hyperlink ref="E41" location="_P300399001" tooltip="Annexe 300 \ Schedule 300" display="_P300399001"/>
    <hyperlink ref="E43" location="_P400460002" tooltip="Annexe 400 \ Schedule 400" display="_P400460002"/>
    <hyperlink ref="E45" location="_P1100.101006" tooltip="Annexe 1100.1 \ Schedule 1100.1" display="_P1100.101006"/>
    <hyperlink ref="E46" location="_P1100.102006" tooltip="Annexe 1100.1 \ Schedule 1100.1" display="_P1100.102006"/>
    <hyperlink ref="E47" location="_P1100.103006" tooltip="Annexe 1100.1 \ Schedule 1100.1" display="_P1100.103006"/>
    <hyperlink ref="E48" location="_P1100.104006" tooltip="Annexe 1100.1 \ Schedule 1100.1" display="_P1100.104006"/>
    <hyperlink ref="E49" location="_P1100.105006" tooltip="Annexe 1100.1 \ Schedule 1100.1" display="_P1100.105006"/>
    <hyperlink ref="E50" location="_P1100.106006" tooltip="Annexe 1100.1 \ Schedule 1100.1" display="_P1100.106006"/>
    <hyperlink ref="E51" location="_P1100.107006" tooltip="Annexe 1100.1 \ Schedule 1100.1" display="_P1100.107006"/>
    <hyperlink ref="E52" location="_P1100.108006" tooltip="Annexe 1100.1 \ Schedule 1100.1" display="_P1100.108006"/>
    <hyperlink ref="E53" location="_P1100.109006" tooltip="Annexe 1100.1 \ Schedule 1100.1" display="_P1100.109006"/>
    <hyperlink ref="E54" location="_P1100.110006" tooltip="Annexe 1100.1 \ Schedule 1100.1" display="_P1100.110006"/>
    <hyperlink ref="E55" location="_P1100.111006" tooltip="Annexe 1100.1 \ Schedule 1100.1" display="_P1100.111006"/>
    <hyperlink ref="E56" location="_P1100.112006" tooltip="Annexe 1100.1 \ Schedule 1100.1" display="_P1100.112006"/>
    <hyperlink ref="E57" location="'1100.4'!O13" tooltip="Annexe 1100 \ Schedule 1100" display="'1100.4'!O13"/>
    <hyperlink ref="E58" location="'1100.4'!O14" tooltip="Annexe 1100 \ Schedule 1100" display="'1100.4'!O14"/>
    <hyperlink ref="E59" location="'1100.4'!O16" tooltip="Annexe 1100 \ Schedule 1100" display="'1100.4'!O16"/>
    <hyperlink ref="E60" location="'1100.4'!O16" tooltip="Annexe 1100 \ Schedule 1100" display="'1100.4'!O16"/>
    <hyperlink ref="E61" location="'1100.4'!O18" tooltip="Annexe 1100 \ Schedule 1100" display="'1100.4'!O18"/>
    <hyperlink ref="E62" location="'1100.4'!O19" tooltip="Annexe 1100 \ Schedule 1100" display="'1100.4'!O19"/>
    <hyperlink ref="E63" location="'1100.4'!O21" tooltip="Annexe 1100 \ Schedule 1100" display="'1100.4'!O21"/>
    <hyperlink ref="E64" location="'1100.4'!O22" tooltip="Annexe 1100 \ Schedule 1100" display="'1100.4'!O22"/>
    <hyperlink ref="E65" location="'1100.4'!O24" tooltip="Annexe 1100 \ Schedule 1100" display="'1100.4'!O24"/>
    <hyperlink ref="E66" location="'1100.4'!O25" tooltip="Annexe 1100 \ Schedule 1100" display="'1100.4'!O25"/>
    <hyperlink ref="E67" location="'1100.4'!O27" tooltip="Annexe 1100 \ Schedule 1100" display="'1100.4'!O27"/>
    <hyperlink ref="E68" location="'1100.4'!O29" tooltip="Annexe 1100 \ Schedule 1100" display="'1100.4'!O29"/>
    <hyperlink ref="E69" location="_P120001008" tooltip="Annexe 1200 \ Schedule 1200" display="_P120001008"/>
    <hyperlink ref="E70" location="_P124019901" tooltip="Annexe 1240 \ Schedule 1240" display="_P124019901"/>
    <hyperlink ref="E71" location="_P125039902" tooltip="Annexe 1250 \ Schedule 1250" display="_P125039902"/>
    <hyperlink ref="E72" location="_P126009903" tooltip="Annexe 1260 \ Schedule 1260" display="_P126009903"/>
    <hyperlink ref="E73" location="_P127009903" tooltip="Annexe 1270 \ Schedule 1240" display="_P127009903"/>
    <hyperlink ref="E74" location="_P128029902" tooltip="Annexe 1280 \ Schedule 1280" display="_P128029902"/>
    <hyperlink ref="E75" location="_P129619904" tooltip="Annexe 1296 \ Schedule 1296" display="_P129619904"/>
    <hyperlink ref="E76" location="_P129619902" tooltip="Annexe 1296 \ Schedule 1296" display="_P129619902"/>
    <hyperlink ref="E77" r:id="rId3" tooltip="Annexe 1210 \ Schedule 1210" display="_P121009905"/>
    <hyperlink ref="E78" location="_P121009903" tooltip="Annexe 1210 \ Schedule 1210" display="_P121009903"/>
    <hyperlink ref="E79" r:id="rId4" tooltip="Annexe 1210 \ Schedule 1210" display="_P121039912"/>
    <hyperlink ref="E80" location="_P121039910" tooltip="Annexe 1210 \ Schedule 1210" display="_P121039910"/>
    <hyperlink ref="E81" r:id="rId5" tooltip="Annexe 1210 \ Schedule 1210" display="_P121019905"/>
    <hyperlink ref="E82" location="_P121019903" tooltip="Annexe 1210 \ Schedule 1210" display="_P121019903"/>
    <hyperlink ref="E83" location="_P1240.109902" tooltip="Annexe 1240.1 \ Schedule 1240.1" display="_P1240.109902"/>
    <hyperlink ref="E84" location="_P124019901" tooltip="Annexe 1240 \ Schedule 1240" display="_P124019901"/>
    <hyperlink ref="E85" location="_P124019905" tooltip="Annexe 1240 \ Schedule 1240" display="_P124019905"/>
    <hyperlink ref="E86" location="_P124019906" tooltip="Annexe 1240 \ Schedule 1240" display="_P124019906"/>
    <hyperlink ref="E87" location="_P1250.109902" tooltip="Annexe 1250.1 \ Schedule 1250.1" display="_P1250.109902"/>
    <hyperlink ref="E88" location="_P125039902" tooltip="Annexe 1250 \ Schedule 1250" display="_P125039902"/>
    <hyperlink ref="E89" location="_P125039906" tooltip="Annexe 1250 \ Schedule 1250" display="_P125039906"/>
    <hyperlink ref="E90" location="_P125039908" tooltip="Annexe 1250 \ Schedule 1250" display="_P125039908"/>
    <hyperlink ref="E91" location="_P126009902" tooltip="Annexe 1260 \ Schedule 1260" display="_P126009902"/>
    <hyperlink ref="E92" location="_P127009902" tooltip="Annexe 1270 \ Schedule 1270" display="_P127009902"/>
    <hyperlink ref="E93" location="_P1280.109902" tooltip="Annexe 1280.1 \ Schedule 1280.1" display="_P1280.109902"/>
    <hyperlink ref="E94" location="_P128029902" tooltip="Annexe 1280 \ Schedule 1280" display="_P128029902"/>
    <hyperlink ref="E95" location="_P128029906" tooltip="Annexe 1280 \ Schedule 1280" display="_P128029906"/>
    <hyperlink ref="E96" location="_P128029907" tooltip="Annexe 1280 \ Schedule 1280" display="_P128029907"/>
    <hyperlink ref="E97" location="_P121089916" tooltip="Annexe 1210 \ Schedule 1210" display="_P121089916"/>
    <hyperlink ref="E98" location="_P121089918" tooltip="Annexe 1210 \ Schedule 1210" display="_P121089918"/>
    <hyperlink ref="E99" location="_P121089918" tooltip="Annexe 1210 \ Schedule 1210" display="_P121089918"/>
    <hyperlink ref="E100" location="_P121089917" tooltip="Annexe 1210 \ Schedule 1210" display="_P121089917"/>
    <hyperlink ref="E101" location="_P129019901" tooltip="Annexe 1290 \ Schedule 1290" display="_P129019901"/>
    <hyperlink ref="E102" location="_P129019905" tooltip="Annexe 1290 \ Schedule 1290" display="_P129019905"/>
    <hyperlink ref="E103" location="_P129019906" tooltip="Annexe 1290 \ Schedule 1290" display="_P129019906"/>
    <hyperlink ref="E104" location="_P129019901" tooltip="Annexe 1290 \ Schedule 1290" display="_P129019901"/>
    <hyperlink ref="E105" location="_P121009903" tooltip="Annexe 1210 \ Schedule 1210" display="_P121009903"/>
    <hyperlink ref="E106" location="_P121039910" tooltip="Annexe 1210 \ Schedule 1210" display="_P121039910"/>
    <hyperlink ref="E107" location="_P121019903" tooltip="Annexe 1210 \ Schedule 1210" display="_P121019903"/>
    <hyperlink ref="E108" location="_P121009903" tooltip="Annexe 1210 \ Schedule 1210" display="_P121009903"/>
    <hyperlink ref="E109" location="_P121039910" tooltip="Annexe 1210 \ Schedule 1210" display="_P121039910"/>
    <hyperlink ref="E110" location="_P121019903" tooltip="Annexe 1210 \ Schedule 1210" display="_P121019903"/>
    <hyperlink ref="E111" location="_P121009903" tooltip="Annexe 1210 \ Schedule 1210" display="_P121009903"/>
    <hyperlink ref="E112" location="_P121039910" tooltip="Annexe 1210 \ Schedule 1210" display="_P121039910"/>
    <hyperlink ref="E113" location="_P121009903" tooltip="Annexe 1210 \ Schedule 1210" display="_P121009903"/>
    <hyperlink ref="E114" location="_P121039910" tooltip="Annexe 1210 \ Schedule 1210" display="_P121039910"/>
    <hyperlink ref="E115" location="_P1240.109903" tooltip="Annexe 1240.1 \ Schedule 1240.1" display="_P1240.109903"/>
    <hyperlink ref="E116" location="_P1250.109903" tooltip="Annexe 1250.1 \ Schedule 1250.1" display="_P1250.109903"/>
    <hyperlink ref="E117" location="_P1280.109903" tooltip="Annexe 1280.1 \ Schedule 1280.1" display="_P1280.109903"/>
    <hyperlink ref="E118" location="_P1610.139905" tooltip="Annexe 1610.1 \ Schedule 1610.1" display="_P1610.139905"/>
    <hyperlink ref="E119" location="_P1610.369901" tooltip="Annexe 1610.1 \ Schedule 1610.1" display="_P1610.369901"/>
    <hyperlink ref="E120" location="_P2000.109903" tooltip="Annexe 2000.1 \ Schedule 2000.1" display="_P2000.109903"/>
    <hyperlink ref="E121" location="_P2000.109902" tooltip="Annexe 2000.1 \ Schedule 2000.1" display="_P2000.109902"/>
    <hyperlink ref="E122" location="_P406019908" display="_P406019908"/>
    <hyperlink ref="E123" location="_P200019902" tooltip="Annexe 2000 \ Schedule 2000" display="_P200019902"/>
    <hyperlink ref="E124" location="_P120010008" tooltip="Annexe 1200 \ Schedule 1200" display="_P120010008"/>
    <hyperlink ref="E125" location="_P120004008" tooltip="Annexe 1200 \ Schedule 1200" display="_P120004008"/>
    <hyperlink ref="E126" location="_P300354502" tooltip="Annexe 300  \ Schedule 300" display="_P300354502"/>
    <hyperlink ref="E127" location="_P351029902" tooltip="Annexe 3510 \ Schedule 3510" display="_P351029902"/>
    <hyperlink ref="E128" location="_P300319902" tooltip="Annexe 300 \ Schedule 300" display="_P300319902"/>
    <hyperlink ref="E129" location="_P300330002" tooltip="Annexe 300 \ Schedule 300" display="_P300330002"/>
    <hyperlink ref="E130" location="_P300332502" tooltip="Annexe 300 \ Schedule 300" display="_P300332502"/>
    <hyperlink ref="E131" location="_P300355002" tooltip="Annexe 300 \ Schedule 300" display="_P300355002"/>
    <hyperlink ref="E132" location="_P300339902" tooltip="Annexe 300 \ Schedule 300" display="_P300339902"/>
    <hyperlink ref="E133" location="_P300355002" tooltip="Annexe 300 \ Schedule 300" display="_P300355002"/>
    <hyperlink ref="E134" location="_P300345002" tooltip="Annexe 300 \ Schedule 300" display="_P300345002"/>
    <hyperlink ref="E135" location="_P100209902" tooltip="Annexe 100 \ Schedule 100" display="_P100209902"/>
    <hyperlink ref="E136" location="_P406006002" tooltip="Annexe 4060 \ Schedule 4060" display="_P406006002"/>
    <hyperlink ref="E137" location="_P406006006" tooltip="Annexe 4060 \ Schedule 4060" display="_P406006006"/>
    <hyperlink ref="D138" location="'1100'!O30" tooltip="Annexe 1180 \ Schedule 1180" display="'1100'!O30"/>
    <hyperlink ref="E138" location="'1180'!C40" tooltip="Annexe 100 \ Schedule 100" display="'1180'!C40"/>
    <hyperlink ref="D45" location="'1100'!O13" tooltip="Annexe 1100 \ Schedule 1100" display="'1100'!O13"/>
    <hyperlink ref="D59" location="'1100'!P16" display="'1100'!P16"/>
    <hyperlink ref="D61" location="'1100'!P19" display="'1100'!P19"/>
    <hyperlink ref="D62" location="'1100'!P20" display="'1100'!P20"/>
    <hyperlink ref="D63" location="'1100'!P22" display="'1100'!P22"/>
    <hyperlink ref="D64" location="'1100'!P25" display="'1100'!P25"/>
    <hyperlink ref="D65" location="'1100'!P25" display="'1100'!P25"/>
    <hyperlink ref="D67" location="'1100'!P28" display="'1100'!P28"/>
    <hyperlink ref="D68" location="'1100'!P30" display="'1100'!P30"/>
    <hyperlink ref="D3" location="_P100199903" tooltip="Bilan - ligne 1999 \ Balance Sheet - Line 1999" display="_P100199903"/>
    <hyperlink ref="E3" location="_P100299903" tooltip="Bilan - ligne 2999 \ Balance Sheet - Line 2999" display="_P100299903"/>
    <hyperlink ref="E37" location="_P500504011" tooltip="Annexe 500 \ Schedule 500" display="_P500504011"/>
    <hyperlink ref="D37" location="_P400499903" tooltip="Annexe 400 / Schedule 400" display="_P400499903"/>
    <hyperlink ref="D39" location="_P500519911" tooltip="Annexe 500  \ Schedule 500" display="_P500519911"/>
    <hyperlink ref="E39" location="_P100289903" tooltip="Bilan - Ligne 2899 \ Balance Sheet - Line 2899" display="_P100289903"/>
    <hyperlink ref="D42" location="_P500504004" tooltip="Annexe 500 \ Schedule 500" display="_P500504004"/>
    <hyperlink ref="E42" location="_P300399003" tooltip="Annexe 300 \ Schedule 300" display="_P300399003"/>
    <hyperlink ref="D44" location="_P500504008" tooltip="Annexe 500 \ Schedule 500" display="_P500504008"/>
    <hyperlink ref="E44" location="_P400460003" tooltip="Annexe 400 \ Schedule 400" display="_P400460003"/>
  </hyperlinks>
  <pageMargins left="0.7" right="0.7" top="0.75" bottom="0.75" header="0.3" footer="0.3"/>
  <pageSetup orientation="portrait" r:id="rId6"/>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8">
    <tabColor rgb="FFFFFF00"/>
  </sheetPr>
  <dimension ref="A1:U59"/>
  <sheetViews>
    <sheetView zoomScale="90" zoomScaleNormal="90" workbookViewId="0" topLeftCell="A7">
      <selection pane="topLeft" activeCell="I18" sqref="I18"/>
    </sheetView>
  </sheetViews>
  <sheetFormatPr defaultColWidth="0" defaultRowHeight="15" outlineLevelCol="1"/>
  <cols>
    <col min="1" max="1" width="4.71428571428571" style="957" customWidth="1"/>
    <col min="2" max="2" width="23.5714285714286" style="957" customWidth="1"/>
    <col min="3" max="3" width="6" style="957" customWidth="1"/>
    <col min="4" max="13" width="12.7142857142857" style="957" customWidth="1"/>
    <col min="14" max="14" width="19.2857142857143" style="957" customWidth="1"/>
    <col min="15" max="15" width="4.28571428571429" style="957" customWidth="1"/>
    <col min="16" max="16" width="15" style="957" hidden="1" customWidth="1"/>
    <col min="17" max="17" width="53.2857142857143" style="957" hidden="1" customWidth="1" outlineLevel="1"/>
    <col min="18" max="18" width="46.5714285714286" style="957" hidden="1" customWidth="1" outlineLevel="1"/>
    <col min="19" max="19" width="0" style="957" hidden="1" customWidth="1" collapsed="1"/>
    <col min="20" max="22" width="0" style="957" hidden="1" customWidth="1"/>
    <col min="23" max="16384" width="11.4285714285714" style="957" hidden="1"/>
  </cols>
  <sheetData>
    <row r="1" spans="1:14" ht="24" customHeight="1">
      <c r="A1" s="731" t="str">
        <f>Identification!A14</f>
        <v>SOCIÉTÉ À CHARTE QUÉBÉCOISE</v>
      </c>
      <c r="B1" s="732"/>
      <c r="C1" s="733"/>
      <c r="D1" s="733"/>
      <c r="E1" s="733"/>
      <c r="F1" s="733"/>
      <c r="G1" s="733"/>
      <c r="H1" s="733"/>
      <c r="I1" s="733"/>
      <c r="J1" s="733"/>
      <c r="K1" s="733"/>
      <c r="L1" s="733"/>
      <c r="M1" s="961"/>
      <c r="N1" s="218" t="str">
        <f>Identification!A15</f>
        <v>ÉTAT ANNUEL</v>
      </c>
    </row>
    <row r="2" spans="1:14" ht="15">
      <c r="A2" s="1824" t="str">
        <f>IF(Langue=0,"ANNEXE "&amp;'T des M - T of C'!A10,"SCHEDULE "&amp;'T des M - T of C'!A10)</f>
        <v>ANNEXE 500</v>
      </c>
      <c r="B2" s="1825"/>
      <c r="C2" s="1825"/>
      <c r="D2" s="1825"/>
      <c r="E2" s="1825"/>
      <c r="F2" s="1825"/>
      <c r="G2" s="1825"/>
      <c r="H2" s="1825"/>
      <c r="I2" s="1825"/>
      <c r="J2" s="1825"/>
      <c r="K2" s="1825"/>
      <c r="L2" s="1825"/>
      <c r="M2" s="1825"/>
      <c r="N2" s="1826"/>
    </row>
    <row r="3" spans="1:14" ht="22.5" customHeight="1">
      <c r="A3" s="1827">
        <f>Identification!G12</f>
        <v>0</v>
      </c>
      <c r="B3" s="1828"/>
      <c r="C3" s="1828"/>
      <c r="D3" s="1828"/>
      <c r="E3" s="1828"/>
      <c r="F3" s="1828"/>
      <c r="G3" s="1828"/>
      <c r="H3" s="1828"/>
      <c r="I3" s="1828"/>
      <c r="J3" s="1828"/>
      <c r="K3" s="1828"/>
      <c r="L3" s="1828"/>
      <c r="M3" s="1828"/>
      <c r="N3" s="1829"/>
    </row>
    <row r="4" spans="1:14" ht="22.5" customHeight="1">
      <c r="A4" s="1827" t="str">
        <f>UPPER('T des M - T of C'!B10)</f>
        <v>ÉTAT DES VARIATIONS DES CAPITAUX PROPRES</v>
      </c>
      <c r="B4" s="1828"/>
      <c r="C4" s="1828"/>
      <c r="D4" s="1828"/>
      <c r="E4" s="1828"/>
      <c r="F4" s="1828"/>
      <c r="G4" s="1828"/>
      <c r="H4" s="1828"/>
      <c r="I4" s="1828"/>
      <c r="J4" s="1828"/>
      <c r="K4" s="1828"/>
      <c r="L4" s="1828"/>
      <c r="M4" s="1828"/>
      <c r="N4" s="1829"/>
    </row>
    <row r="5" spans="1:14" ht="22.5" customHeight="1">
      <c r="A5" s="1830" t="str">
        <f>Identification!D19&amp;" "&amp;Identification!J19</f>
        <v xml:space="preserve"> Pour l'exercice terminé le </v>
      </c>
      <c r="B5" s="1831"/>
      <c r="C5" s="1831"/>
      <c r="D5" s="1831"/>
      <c r="E5" s="1831"/>
      <c r="F5" s="1831"/>
      <c r="G5" s="1831"/>
      <c r="H5" s="1831"/>
      <c r="I5" s="1831"/>
      <c r="J5" s="1831"/>
      <c r="K5" s="1831"/>
      <c r="L5" s="1831"/>
      <c r="M5" s="1831"/>
      <c r="N5" s="1832"/>
    </row>
    <row r="6" spans="1:18" ht="15" customHeight="1">
      <c r="A6" s="1880" t="str">
        <f>IF(Langue=0,Q6,R6)</f>
        <v>(000$)</v>
      </c>
      <c r="B6" s="1881"/>
      <c r="C6" s="1881"/>
      <c r="D6" s="1881"/>
      <c r="E6" s="1881"/>
      <c r="F6" s="1881"/>
      <c r="G6" s="1881"/>
      <c r="H6" s="1881"/>
      <c r="I6" s="1881"/>
      <c r="J6" s="1881"/>
      <c r="K6" s="1881"/>
      <c r="L6" s="1881"/>
      <c r="M6" s="1881"/>
      <c r="N6" s="1882"/>
      <c r="Q6" s="722" t="s">
        <v>325</v>
      </c>
      <c r="R6" s="723" t="s">
        <v>970</v>
      </c>
    </row>
    <row r="7" spans="1:18" ht="11.25" customHeight="1">
      <c r="A7" s="1836"/>
      <c r="B7" s="1837"/>
      <c r="C7" s="1837"/>
      <c r="D7" s="1837"/>
      <c r="E7" s="1837"/>
      <c r="F7" s="1837"/>
      <c r="G7" s="1837"/>
      <c r="H7" s="1837"/>
      <c r="I7" s="1837"/>
      <c r="J7" s="1837"/>
      <c r="K7" s="1837"/>
      <c r="L7" s="1837"/>
      <c r="M7" s="1837"/>
      <c r="N7" s="1838"/>
      <c r="R7" s="685"/>
    </row>
    <row r="8" spans="1:18" ht="15" customHeight="1">
      <c r="A8" s="1865" t="s">
        <v>397</v>
      </c>
      <c r="B8" s="1866"/>
      <c r="C8" s="1867"/>
      <c r="D8" s="1889" t="str">
        <f>IF(Langue=0,Q$47,R$47)</f>
        <v>Actions ordinaires</v>
      </c>
      <c r="E8" s="1889" t="str">
        <f>IF(Langue=0,$Q48,$R48)</f>
        <v>Actions privilégiées</v>
      </c>
      <c r="F8" s="1889" t="str">
        <f>IF(Langue=0,$Q49,$R49)</f>
        <v>
Surplus d'apports</v>
      </c>
      <c r="G8" s="1889" t="str">
        <f>IF(Langue=0,$Q50,$R50)</f>
        <v>Bénéfices non répartis</v>
      </c>
      <c r="H8" s="1893" t="str">
        <f>IF(Langue=0,$Q51,$R51)</f>
        <v>Cumul des autres éléments du résultat global (perte)</v>
      </c>
      <c r="I8" s="1894"/>
      <c r="J8" s="1894"/>
      <c r="K8" s="1895"/>
      <c r="L8" s="1889" t="str">
        <f>IF(Langue=0,$Q57,$R57)</f>
        <v>Capitaux propres - Part revenant au Groupe</v>
      </c>
      <c r="M8" s="1891" t="str">
        <f>IF(Langue=0,$Q58,$R58)</f>
        <v>Participations ne donnant pas le contrôle</v>
      </c>
      <c r="N8" s="1891" t="str">
        <f>IF(Langue=0,$Q59,$R59)</f>
        <v>Total de l'avoir des actionnaires</v>
      </c>
      <c r="R8" s="685"/>
    </row>
    <row r="9" spans="1:18" ht="105">
      <c r="A9" s="1868"/>
      <c r="B9" s="1869"/>
      <c r="C9" s="1870"/>
      <c r="D9" s="1890"/>
      <c r="E9" s="1890"/>
      <c r="F9" s="1890"/>
      <c r="G9" s="1890"/>
      <c r="H9" s="1012" t="str">
        <f>IF(Langue=0,$Q53,$R53)</f>
        <v>Titres à la juste valeur par le biais des autres éléments du résultat global</v>
      </c>
      <c r="I9" s="739" t="str">
        <f>IF(Langue=0,$Q54,$R54)</f>
        <v>Instruments de couverture de flux de trésorerie</v>
      </c>
      <c r="J9" s="963" t="str">
        <f>IF(Langue=0,$Q55,$R55)</f>
        <v>Autres</v>
      </c>
      <c r="K9" s="963" t="str">
        <f>IF(Langue=0,$Q56,$R56)</f>
        <v>Total</v>
      </c>
      <c r="L9" s="1890"/>
      <c r="M9" s="1892"/>
      <c r="N9" s="1892"/>
      <c r="R9" s="685"/>
    </row>
    <row r="10" spans="1:18" ht="15">
      <c r="A10" s="1887"/>
      <c r="B10" s="1888"/>
      <c r="C10" s="1871"/>
      <c r="D10" s="740" t="s">
        <v>377</v>
      </c>
      <c r="E10" s="741" t="s">
        <v>376</v>
      </c>
      <c r="F10" s="741" t="s">
        <v>378</v>
      </c>
      <c r="G10" s="741" t="s">
        <v>379</v>
      </c>
      <c r="H10" s="1076" t="s">
        <v>149</v>
      </c>
      <c r="I10" s="742" t="s">
        <v>381</v>
      </c>
      <c r="J10" s="741" t="s">
        <v>382</v>
      </c>
      <c r="K10" s="741" t="s">
        <v>383</v>
      </c>
      <c r="L10" s="741" t="s">
        <v>384</v>
      </c>
      <c r="M10" s="741" t="s">
        <v>164</v>
      </c>
      <c r="N10" s="743" t="s">
        <v>145</v>
      </c>
      <c r="R10" s="685"/>
    </row>
    <row r="11" spans="1:18" s="170" customFormat="1" ht="30" customHeight="1">
      <c r="A11" s="1856" t="str">
        <f t="shared" si="0" ref="A11:A21">IF(Langue=0,Q11,R11)</f>
        <v>Solde au début de l'exercice précédent</v>
      </c>
      <c r="B11" s="1857"/>
      <c r="C11" s="744">
        <v>5010</v>
      </c>
      <c r="D11" s="1107"/>
      <c r="E11" s="1107"/>
      <c r="F11" s="1107"/>
      <c r="G11" s="1107"/>
      <c r="H11" s="1107"/>
      <c r="I11" s="1107"/>
      <c r="J11" s="1107"/>
      <c r="K11" s="1108">
        <f>SUM(H11:J11)</f>
        <v>0</v>
      </c>
      <c r="L11" s="1109">
        <f>SUM(D11:G11,K11)</f>
        <v>0</v>
      </c>
      <c r="M11" s="1110"/>
      <c r="N11" s="1111">
        <f>SUM(L11+M11)</f>
        <v>0</v>
      </c>
      <c r="Q11" s="170" t="s">
        <v>1757</v>
      </c>
      <c r="R11" s="171" t="s">
        <v>2249</v>
      </c>
    </row>
    <row r="12" spans="1:18" s="170" customFormat="1" ht="30" customHeight="1">
      <c r="A12" s="1863" t="str">
        <f t="shared" si="0"/>
        <v>Incidence des changements de méthodes comptables</v>
      </c>
      <c r="B12" s="1864"/>
      <c r="C12" s="962">
        <v>5020</v>
      </c>
      <c r="D12" s="1107"/>
      <c r="E12" s="1107"/>
      <c r="F12" s="1107"/>
      <c r="G12" s="1107"/>
      <c r="H12" s="1107"/>
      <c r="I12" s="1107"/>
      <c r="J12" s="1107"/>
      <c r="K12" s="1108">
        <f>SUM(H12:J12)</f>
        <v>0</v>
      </c>
      <c r="L12" s="1109">
        <f>SUM(D12:G12,K12)</f>
        <v>0</v>
      </c>
      <c r="M12" s="1110"/>
      <c r="N12" s="1111">
        <f t="shared" si="1" ref="N12:N20">SUM(L12+M12)</f>
        <v>0</v>
      </c>
      <c r="Q12" s="170" t="s">
        <v>1758</v>
      </c>
      <c r="R12" s="171" t="s">
        <v>2250</v>
      </c>
    </row>
    <row r="13" spans="1:18" s="170" customFormat="1" ht="30" customHeight="1">
      <c r="A13" s="1856" t="str">
        <f t="shared" si="0"/>
        <v>Solde au début de l'exercice précédent retraité</v>
      </c>
      <c r="B13" s="1857"/>
      <c r="C13" s="962">
        <v>5030</v>
      </c>
      <c r="D13" s="1108">
        <f>SUM(D11:D12)</f>
        <v>0</v>
      </c>
      <c r="E13" s="1108">
        <f t="shared" si="2" ref="E13:N13">SUM(E11:E12)</f>
        <v>0</v>
      </c>
      <c r="F13" s="1108">
        <f t="shared" si="2"/>
        <v>0</v>
      </c>
      <c r="G13" s="1108">
        <f t="shared" si="2"/>
        <v>0</v>
      </c>
      <c r="H13" s="1112">
        <f t="shared" si="2"/>
        <v>0</v>
      </c>
      <c r="I13" s="1108">
        <f t="shared" si="2"/>
        <v>0</v>
      </c>
      <c r="J13" s="1108">
        <f t="shared" si="2"/>
        <v>0</v>
      </c>
      <c r="K13" s="1108">
        <f>SUM(K11:K12)</f>
        <v>0</v>
      </c>
      <c r="L13" s="1108">
        <f t="shared" si="2"/>
        <v>0</v>
      </c>
      <c r="M13" s="1108">
        <f t="shared" si="2"/>
        <v>0</v>
      </c>
      <c r="N13" s="1113">
        <f t="shared" si="2"/>
        <v>0</v>
      </c>
      <c r="Q13" s="170" t="s">
        <v>1759</v>
      </c>
      <c r="R13" s="171" t="s">
        <v>2251</v>
      </c>
    </row>
    <row r="14" spans="1:18" s="170" customFormat="1" ht="30" customHeight="1">
      <c r="A14" s="1883" t="str">
        <f t="shared" si="0"/>
        <v>Total du résultat global de l'exercice précédent</v>
      </c>
      <c r="B14" s="1883"/>
      <c r="C14" s="962">
        <v>5040</v>
      </c>
      <c r="D14" s="1114"/>
      <c r="E14" s="1115"/>
      <c r="F14" s="1114"/>
      <c r="G14" s="1107"/>
      <c r="H14" s="1107"/>
      <c r="I14" s="1114"/>
      <c r="J14" s="1114"/>
      <c r="K14" s="1108">
        <f t="shared" si="3" ref="K14:K20">SUM(H14:J14)</f>
        <v>0</v>
      </c>
      <c r="L14" s="1109">
        <f t="shared" si="4" ref="L14:L20">SUM(D14:G14,K14)</f>
        <v>0</v>
      </c>
      <c r="M14" s="1114"/>
      <c r="N14" s="1111">
        <f t="shared" si="1"/>
        <v>0</v>
      </c>
      <c r="Q14" s="170" t="s">
        <v>1760</v>
      </c>
      <c r="R14" s="685" t="s">
        <v>2252</v>
      </c>
    </row>
    <row r="15" spans="1:18" s="170" customFormat="1" ht="30" customHeight="1">
      <c r="A15" s="1883" t="str">
        <f t="shared" si="0"/>
        <v>Variations nettes du capital-actions</v>
      </c>
      <c r="B15" s="1883"/>
      <c r="C15" s="962">
        <v>5050</v>
      </c>
      <c r="D15" s="1114"/>
      <c r="E15" s="1114"/>
      <c r="F15" s="1114"/>
      <c r="G15" s="1114"/>
      <c r="H15" s="1116"/>
      <c r="I15" s="1114"/>
      <c r="J15" s="1114"/>
      <c r="K15" s="1108">
        <f t="shared" si="3"/>
        <v>0</v>
      </c>
      <c r="L15" s="1109">
        <f t="shared" si="4"/>
        <v>0</v>
      </c>
      <c r="M15" s="1114"/>
      <c r="N15" s="1111">
        <f t="shared" si="1"/>
        <v>0</v>
      </c>
      <c r="Q15" s="170" t="s">
        <v>1761</v>
      </c>
      <c r="R15" s="171" t="s">
        <v>2253</v>
      </c>
    </row>
    <row r="16" spans="1:18" s="170" customFormat="1" ht="30" customHeight="1">
      <c r="A16" s="1883" t="str">
        <f t="shared" si="0"/>
        <v>Frais d'émission de capital-actions</v>
      </c>
      <c r="B16" s="1883"/>
      <c r="C16" s="962">
        <v>5060</v>
      </c>
      <c r="D16" s="1114"/>
      <c r="E16" s="1114"/>
      <c r="F16" s="1114"/>
      <c r="G16" s="1114"/>
      <c r="H16" s="1116"/>
      <c r="I16" s="1114"/>
      <c r="J16" s="1114"/>
      <c r="K16" s="1108">
        <f t="shared" si="3"/>
        <v>0</v>
      </c>
      <c r="L16" s="1109">
        <f t="shared" si="4"/>
        <v>0</v>
      </c>
      <c r="M16" s="1114"/>
      <c r="N16" s="1111">
        <f t="shared" si="1"/>
        <v>0</v>
      </c>
      <c r="Q16" s="170" t="s">
        <v>1762</v>
      </c>
      <c r="R16" s="171" t="s">
        <v>1763</v>
      </c>
    </row>
    <row r="17" spans="1:18" s="170" customFormat="1" ht="30" customHeight="1">
      <c r="A17" s="1883" t="str">
        <f t="shared" si="0"/>
        <v>Prélèvements sur /(virements aux) bénéfices non répartis</v>
      </c>
      <c r="B17" s="1883"/>
      <c r="C17" s="962">
        <v>5070</v>
      </c>
      <c r="D17" s="1114"/>
      <c r="E17" s="1114"/>
      <c r="F17" s="1114"/>
      <c r="G17" s="1114"/>
      <c r="H17" s="1116"/>
      <c r="I17" s="1114"/>
      <c r="J17" s="1114"/>
      <c r="K17" s="1108">
        <f t="shared" si="3"/>
        <v>0</v>
      </c>
      <c r="L17" s="1109">
        <f t="shared" si="4"/>
        <v>0</v>
      </c>
      <c r="M17" s="1114"/>
      <c r="N17" s="1111">
        <f t="shared" si="1"/>
        <v>0</v>
      </c>
      <c r="Q17" s="170" t="s">
        <v>1764</v>
      </c>
      <c r="R17" s="171" t="s">
        <v>1765</v>
      </c>
    </row>
    <row r="18" spans="1:18" ht="15">
      <c r="A18" s="1883" t="str">
        <f t="shared" si="0"/>
        <v>Dividendes</v>
      </c>
      <c r="B18" s="1883"/>
      <c r="C18" s="962">
        <v>5080</v>
      </c>
      <c r="D18" s="1114"/>
      <c r="E18" s="1114"/>
      <c r="F18" s="1114"/>
      <c r="G18" s="1107"/>
      <c r="H18" s="1116"/>
      <c r="I18" s="1114"/>
      <c r="J18" s="1114"/>
      <c r="K18" s="1117">
        <f t="shared" si="3"/>
        <v>0</v>
      </c>
      <c r="L18" s="1118">
        <f t="shared" si="4"/>
        <v>0</v>
      </c>
      <c r="M18" s="1114"/>
      <c r="N18" s="1119">
        <f t="shared" si="1"/>
        <v>0</v>
      </c>
      <c r="Q18" s="957" t="s">
        <v>1766</v>
      </c>
      <c r="R18" s="685" t="s">
        <v>1767</v>
      </c>
    </row>
    <row r="19" spans="1:18" ht="15">
      <c r="A19" s="1883" t="str">
        <f t="shared" si="0"/>
        <v>Effet des acquisitions</v>
      </c>
      <c r="B19" s="1883"/>
      <c r="C19" s="962">
        <v>5090</v>
      </c>
      <c r="D19" s="1114"/>
      <c r="E19" s="1114"/>
      <c r="F19" s="1114"/>
      <c r="G19" s="1114"/>
      <c r="H19" s="1116"/>
      <c r="I19" s="1114"/>
      <c r="J19" s="1114"/>
      <c r="K19" s="1117">
        <f t="shared" si="3"/>
        <v>0</v>
      </c>
      <c r="L19" s="1118">
        <f t="shared" si="4"/>
        <v>0</v>
      </c>
      <c r="M19" s="1114"/>
      <c r="N19" s="1119">
        <f t="shared" si="1"/>
        <v>0</v>
      </c>
      <c r="Q19" s="957" t="s">
        <v>1768</v>
      </c>
      <c r="R19" s="685" t="s">
        <v>1769</v>
      </c>
    </row>
    <row r="20" spans="1:18" ht="15">
      <c r="A20" s="1883" t="str">
        <f t="shared" si="0"/>
        <v>Autres</v>
      </c>
      <c r="B20" s="1883"/>
      <c r="C20" s="962">
        <v>5110</v>
      </c>
      <c r="D20" s="1114"/>
      <c r="E20" s="1114"/>
      <c r="F20" s="1114"/>
      <c r="G20" s="1114"/>
      <c r="H20" s="1116"/>
      <c r="I20" s="1114"/>
      <c r="J20" s="1114"/>
      <c r="K20" s="1117">
        <f t="shared" si="3"/>
        <v>0</v>
      </c>
      <c r="L20" s="1118">
        <f t="shared" si="4"/>
        <v>0</v>
      </c>
      <c r="M20" s="1114"/>
      <c r="N20" s="1119">
        <f t="shared" si="1"/>
        <v>0</v>
      </c>
      <c r="Q20" s="957" t="s">
        <v>41</v>
      </c>
      <c r="R20" s="685" t="s">
        <v>1152</v>
      </c>
    </row>
    <row r="21" spans="1:18" s="170" customFormat="1" ht="30" customHeight="1">
      <c r="A21" s="1856" t="str">
        <f t="shared" si="0"/>
        <v>Solde à la fin de l'exercice précédent</v>
      </c>
      <c r="B21" s="1857"/>
      <c r="C21" s="962">
        <v>5199</v>
      </c>
      <c r="D21" s="1120">
        <f t="shared" si="5" ref="D21:N21">SUM(D13:D20)</f>
        <v>0</v>
      </c>
      <c r="E21" s="1120">
        <f t="shared" si="5"/>
        <v>0</v>
      </c>
      <c r="F21" s="1120">
        <f t="shared" si="5"/>
        <v>0</v>
      </c>
      <c r="G21" s="1120">
        <f t="shared" si="5"/>
        <v>0</v>
      </c>
      <c r="H21" s="1121">
        <f t="shared" si="5"/>
        <v>0</v>
      </c>
      <c r="I21" s="1120">
        <f t="shared" si="5"/>
        <v>0</v>
      </c>
      <c r="J21" s="1120">
        <f t="shared" si="5"/>
        <v>0</v>
      </c>
      <c r="K21" s="1120">
        <f t="shared" si="5"/>
        <v>0</v>
      </c>
      <c r="L21" s="1120">
        <f t="shared" si="5"/>
        <v>0</v>
      </c>
      <c r="M21" s="1120">
        <f t="shared" si="5"/>
        <v>0</v>
      </c>
      <c r="N21" s="1122">
        <f t="shared" si="5"/>
        <v>0</v>
      </c>
      <c r="Q21" s="170" t="s">
        <v>1770</v>
      </c>
      <c r="R21" s="171" t="s">
        <v>1771</v>
      </c>
    </row>
    <row r="22" spans="1:18" ht="15">
      <c r="A22" s="1836"/>
      <c r="B22" s="1837"/>
      <c r="C22" s="1837"/>
      <c r="D22" s="1837"/>
      <c r="E22" s="1837"/>
      <c r="F22" s="1837"/>
      <c r="G22" s="1837"/>
      <c r="H22" s="1837"/>
      <c r="I22" s="1837"/>
      <c r="J22" s="1837"/>
      <c r="K22" s="1837"/>
      <c r="L22" s="1837"/>
      <c r="M22" s="1837"/>
      <c r="N22" s="1838"/>
      <c r="R22" s="685"/>
    </row>
    <row r="23" spans="1:18" ht="15">
      <c r="A23" s="1839">
        <f>+'400'!A49:G49+1</f>
        <v>11</v>
      </c>
      <c r="B23" s="1840"/>
      <c r="C23" s="1840"/>
      <c r="D23" s="1840"/>
      <c r="E23" s="1840"/>
      <c r="F23" s="1840"/>
      <c r="G23" s="1840"/>
      <c r="H23" s="1840"/>
      <c r="I23" s="1840"/>
      <c r="J23" s="1840"/>
      <c r="K23" s="1840"/>
      <c r="L23" s="1840"/>
      <c r="M23" s="1840"/>
      <c r="N23" s="1841"/>
      <c r="R23" s="685"/>
    </row>
    <row r="24" spans="1:18" ht="15">
      <c r="A24" s="1884" t="str">
        <f>A1</f>
        <v>SOCIÉTÉ À CHARTE QUÉBÉCOISE</v>
      </c>
      <c r="B24" s="1885"/>
      <c r="C24" s="1885"/>
      <c r="D24" s="1885"/>
      <c r="E24" s="1885"/>
      <c r="F24" s="1885"/>
      <c r="G24" s="1885"/>
      <c r="H24" s="1885"/>
      <c r="I24" s="1885"/>
      <c r="J24" s="1885"/>
      <c r="K24" s="1885"/>
      <c r="L24" s="1885"/>
      <c r="M24" s="1885"/>
      <c r="N24" s="1886"/>
      <c r="R24" s="685"/>
    </row>
    <row r="25" spans="1:18" ht="15">
      <c r="A25" s="1877" t="str">
        <f>A2</f>
        <v>ANNEXE 500</v>
      </c>
      <c r="B25" s="1878"/>
      <c r="C25" s="1878"/>
      <c r="D25" s="1878"/>
      <c r="E25" s="1878"/>
      <c r="F25" s="1878"/>
      <c r="G25" s="1878"/>
      <c r="H25" s="1878"/>
      <c r="I25" s="1878"/>
      <c r="J25" s="1878"/>
      <c r="K25" s="1878"/>
      <c r="L25" s="1878"/>
      <c r="M25" s="1878"/>
      <c r="N25" s="1879"/>
      <c r="R25" s="685"/>
    </row>
    <row r="26" spans="1:18" ht="22.5" customHeight="1">
      <c r="A26" s="1827">
        <f>A3</f>
        <v>0</v>
      </c>
      <c r="B26" s="1828"/>
      <c r="C26" s="1828"/>
      <c r="D26" s="1828"/>
      <c r="E26" s="1828"/>
      <c r="F26" s="1828"/>
      <c r="G26" s="1828"/>
      <c r="H26" s="1828"/>
      <c r="I26" s="1828"/>
      <c r="J26" s="1828"/>
      <c r="K26" s="1828"/>
      <c r="L26" s="1828"/>
      <c r="M26" s="1828"/>
      <c r="N26" s="1829"/>
      <c r="R26" s="685"/>
    </row>
    <row r="27" spans="1:18" ht="22.5" customHeight="1">
      <c r="A27" s="1827" t="str">
        <f>IF(Langue=0,A4&amp;" (suite)",A4&amp;" (continued)")</f>
        <v>ÉTAT DES VARIATIONS DES CAPITAUX PROPRES (suite)</v>
      </c>
      <c r="B27" s="1828"/>
      <c r="C27" s="1828"/>
      <c r="D27" s="1828"/>
      <c r="E27" s="1828"/>
      <c r="F27" s="1828"/>
      <c r="G27" s="1828"/>
      <c r="H27" s="1828"/>
      <c r="I27" s="1828"/>
      <c r="J27" s="1828"/>
      <c r="K27" s="1828"/>
      <c r="L27" s="1828"/>
      <c r="M27" s="1828"/>
      <c r="N27" s="1829"/>
      <c r="R27" s="685"/>
    </row>
    <row r="28" spans="1:19" ht="22.5" customHeight="1">
      <c r="A28" s="1830" t="str">
        <f>A5</f>
        <v xml:space="preserve"> Pour l'exercice terminé le </v>
      </c>
      <c r="B28" s="1831"/>
      <c r="C28" s="1831"/>
      <c r="D28" s="1831"/>
      <c r="E28" s="1831"/>
      <c r="F28" s="1831"/>
      <c r="G28" s="1831"/>
      <c r="H28" s="1831"/>
      <c r="I28" s="1831"/>
      <c r="J28" s="1831"/>
      <c r="K28" s="1831"/>
      <c r="L28" s="1831"/>
      <c r="M28" s="1831"/>
      <c r="N28" s="1832"/>
      <c r="R28" s="685"/>
      <c r="S28" s="957" t="s">
        <v>324</v>
      </c>
    </row>
    <row r="29" spans="1:18" ht="15">
      <c r="A29" s="1880" t="str">
        <f>A6</f>
        <v>(000$)</v>
      </c>
      <c r="B29" s="1881"/>
      <c r="C29" s="1881"/>
      <c r="D29" s="1881"/>
      <c r="E29" s="1881"/>
      <c r="F29" s="1881"/>
      <c r="G29" s="1881"/>
      <c r="H29" s="1881"/>
      <c r="I29" s="1881"/>
      <c r="J29" s="1881"/>
      <c r="K29" s="1881"/>
      <c r="L29" s="1881"/>
      <c r="M29" s="1881"/>
      <c r="N29" s="1882"/>
      <c r="R29" s="685"/>
    </row>
    <row r="30" spans="1:18" ht="11.25" customHeight="1">
      <c r="A30" s="1836"/>
      <c r="B30" s="1837"/>
      <c r="C30" s="1837"/>
      <c r="D30" s="1837"/>
      <c r="E30" s="1837"/>
      <c r="F30" s="1837"/>
      <c r="G30" s="1837"/>
      <c r="H30" s="1837"/>
      <c r="I30" s="1837"/>
      <c r="J30" s="1837"/>
      <c r="K30" s="1837"/>
      <c r="L30" s="1837"/>
      <c r="M30" s="1837"/>
      <c r="N30" s="1838"/>
      <c r="R30" s="685"/>
    </row>
    <row r="31" spans="1:18" ht="15" customHeight="1">
      <c r="A31" s="1865" t="s">
        <v>397</v>
      </c>
      <c r="B31" s="1866"/>
      <c r="C31" s="1867"/>
      <c r="D31" s="1872" t="str">
        <f>D8</f>
        <v>Actions ordinaires</v>
      </c>
      <c r="E31" s="1872" t="str">
        <f>E8</f>
        <v>Actions privilégiées</v>
      </c>
      <c r="F31" s="1872" t="str">
        <f>F8</f>
        <v>
Surplus d'apports</v>
      </c>
      <c r="G31" s="1872" t="str">
        <f>G8</f>
        <v>Bénéfices non répartis</v>
      </c>
      <c r="H31" s="1874" t="str">
        <f>H8</f>
        <v>Cumul des autres éléments du résultat global (perte)</v>
      </c>
      <c r="I31" s="1875"/>
      <c r="J31" s="1875"/>
      <c r="K31" s="1876"/>
      <c r="L31" s="1872" t="str">
        <f>L8</f>
        <v>Capitaux propres - Part revenant au Groupe</v>
      </c>
      <c r="M31" s="1872" t="str">
        <f>M8</f>
        <v>Participations ne donnant pas le contrôle</v>
      </c>
      <c r="N31" s="1872" t="str">
        <f>N8</f>
        <v>Total de l'avoir des actionnaires</v>
      </c>
      <c r="R31" s="685"/>
    </row>
    <row r="32" spans="1:18" ht="75" customHeight="1">
      <c r="A32" s="1868"/>
      <c r="B32" s="1869"/>
      <c r="C32" s="1870"/>
      <c r="D32" s="1873"/>
      <c r="E32" s="1873"/>
      <c r="F32" s="1873"/>
      <c r="G32" s="1873"/>
      <c r="H32" s="754" t="str">
        <f>H9</f>
        <v>Titres à la juste valeur par le biais des autres éléments du résultat global</v>
      </c>
      <c r="I32" s="885" t="str">
        <f>I9</f>
        <v>Instruments de couverture de flux de trésorerie</v>
      </c>
      <c r="J32" s="885" t="str">
        <f>J9</f>
        <v>Autres</v>
      </c>
      <c r="K32" s="885" t="str">
        <f>K9</f>
        <v>Total</v>
      </c>
      <c r="L32" s="1873"/>
      <c r="M32" s="1873"/>
      <c r="N32" s="1873"/>
      <c r="R32" s="685"/>
    </row>
    <row r="33" spans="1:18" ht="15">
      <c r="A33" s="1868"/>
      <c r="B33" s="1869"/>
      <c r="C33" s="1871"/>
      <c r="D33" s="740" t="s">
        <v>377</v>
      </c>
      <c r="E33" s="741" t="s">
        <v>376</v>
      </c>
      <c r="F33" s="741" t="s">
        <v>378</v>
      </c>
      <c r="G33" s="741" t="s">
        <v>379</v>
      </c>
      <c r="H33" s="1076" t="s">
        <v>149</v>
      </c>
      <c r="I33" s="742" t="s">
        <v>381</v>
      </c>
      <c r="J33" s="741" t="s">
        <v>382</v>
      </c>
      <c r="K33" s="741" t="s">
        <v>383</v>
      </c>
      <c r="L33" s="741" t="s">
        <v>384</v>
      </c>
      <c r="M33" s="741" t="s">
        <v>164</v>
      </c>
      <c r="N33" s="743" t="s">
        <v>145</v>
      </c>
      <c r="R33" s="685"/>
    </row>
    <row r="34" spans="1:18" s="170" customFormat="1" ht="30" customHeight="1">
      <c r="A34" s="1856" t="str">
        <f>IF(Langue=0,Q34,R34)</f>
        <v>Solde au début de l'exercice courant</v>
      </c>
      <c r="B34" s="1857"/>
      <c r="C34" s="744">
        <v>5210</v>
      </c>
      <c r="D34" s="1123">
        <f t="shared" si="6" ref="D34:N34">D21</f>
        <v>0</v>
      </c>
      <c r="E34" s="1123">
        <f t="shared" si="6"/>
        <v>0</v>
      </c>
      <c r="F34" s="1123">
        <f t="shared" si="6"/>
        <v>0</v>
      </c>
      <c r="G34" s="1123">
        <f t="shared" si="6"/>
        <v>0</v>
      </c>
      <c r="H34" s="1123">
        <f t="shared" si="6"/>
        <v>0</v>
      </c>
      <c r="I34" s="1123">
        <f t="shared" si="6"/>
        <v>0</v>
      </c>
      <c r="J34" s="1123">
        <f t="shared" si="6"/>
        <v>0</v>
      </c>
      <c r="K34" s="1112">
        <f t="shared" si="6"/>
        <v>0</v>
      </c>
      <c r="L34" s="1112">
        <f t="shared" si="6"/>
        <v>0</v>
      </c>
      <c r="M34" s="1123">
        <f t="shared" si="6"/>
        <v>0</v>
      </c>
      <c r="N34" s="1124">
        <f t="shared" si="6"/>
        <v>0</v>
      </c>
      <c r="P34" s="745"/>
      <c r="Q34" s="170" t="s">
        <v>1772</v>
      </c>
      <c r="R34" s="171" t="s">
        <v>2254</v>
      </c>
    </row>
    <row r="35" spans="1:18" s="170" customFormat="1" ht="30" customHeight="1">
      <c r="A35" s="1863" t="str">
        <f>IF(Langue=0,Q35,R35)</f>
        <v>Incidence des changements de méthodes comptables</v>
      </c>
      <c r="B35" s="1864"/>
      <c r="C35" s="962">
        <v>5220</v>
      </c>
      <c r="D35" s="1114"/>
      <c r="E35" s="1114"/>
      <c r="F35" s="1114"/>
      <c r="G35" s="1114"/>
      <c r="H35" s="1116"/>
      <c r="I35" s="1114"/>
      <c r="J35" s="1114"/>
      <c r="K35" s="1108">
        <f>SUM(H35:J35)</f>
        <v>0</v>
      </c>
      <c r="L35" s="1109">
        <f>SUM(D35:G35,K35)</f>
        <v>0</v>
      </c>
      <c r="M35" s="1114"/>
      <c r="N35" s="1111">
        <f>SUM(L35,M35)</f>
        <v>0</v>
      </c>
      <c r="Q35" s="170" t="s">
        <v>1758</v>
      </c>
      <c r="R35" s="171" t="s">
        <v>2250</v>
      </c>
    </row>
    <row r="36" spans="1:18" s="170" customFormat="1" ht="30" customHeight="1">
      <c r="A36" s="1856" t="str">
        <f t="shared" si="7" ref="A36:A43">IF(Langue=0,Q36,R36)</f>
        <v>Solde au début de l'exercice courant retraité</v>
      </c>
      <c r="B36" s="1857"/>
      <c r="C36" s="962">
        <v>5230</v>
      </c>
      <c r="D36" s="1108">
        <f>SUM(D34:D35)</f>
        <v>0</v>
      </c>
      <c r="E36" s="1108">
        <f t="shared" si="8" ref="E36:J36">SUM(E34:E35)</f>
        <v>0</v>
      </c>
      <c r="F36" s="1108">
        <f t="shared" si="8"/>
        <v>0</v>
      </c>
      <c r="G36" s="1108">
        <f t="shared" si="8"/>
        <v>0</v>
      </c>
      <c r="H36" s="1112">
        <f t="shared" si="8"/>
        <v>0</v>
      </c>
      <c r="I36" s="1108">
        <f t="shared" si="8"/>
        <v>0</v>
      </c>
      <c r="J36" s="1108">
        <f t="shared" si="8"/>
        <v>0</v>
      </c>
      <c r="K36" s="1108">
        <f>SUM(K34:K35)</f>
        <v>0</v>
      </c>
      <c r="L36" s="1108">
        <f>SUM(L34:L35)</f>
        <v>0</v>
      </c>
      <c r="M36" s="1108">
        <f>SUM(M34:M35)</f>
        <v>0</v>
      </c>
      <c r="N36" s="1111">
        <f>SUM(N34:N35)</f>
        <v>0</v>
      </c>
      <c r="Q36" s="170" t="s">
        <v>1773</v>
      </c>
      <c r="R36" s="171" t="s">
        <v>2255</v>
      </c>
    </row>
    <row r="37" spans="1:18" s="170" customFormat="1" ht="30" customHeight="1">
      <c r="A37" s="1863" t="str">
        <f t="shared" si="7"/>
        <v>Total du résultat global de l'exercice courant</v>
      </c>
      <c r="B37" s="1864"/>
      <c r="C37" s="962">
        <v>5240</v>
      </c>
      <c r="D37" s="1114"/>
      <c r="E37" s="1114"/>
      <c r="F37" s="1114"/>
      <c r="G37" s="1114">
        <v>0</v>
      </c>
      <c r="H37" s="1116">
        <v>0</v>
      </c>
      <c r="I37" s="1114"/>
      <c r="J37" s="1114"/>
      <c r="K37" s="1108">
        <f t="shared" si="9" ref="K37:K43">SUM(H37:J37)</f>
        <v>0</v>
      </c>
      <c r="L37" s="1109">
        <f t="shared" si="10" ref="L37:L43">SUM(D37:G37,K37)</f>
        <v>0</v>
      </c>
      <c r="M37" s="1114"/>
      <c r="N37" s="1111">
        <f t="shared" si="11" ref="N37:N43">SUM(L37,M37)</f>
        <v>0</v>
      </c>
      <c r="Q37" s="170" t="s">
        <v>1774</v>
      </c>
      <c r="R37" s="685" t="s">
        <v>2256</v>
      </c>
    </row>
    <row r="38" spans="1:18" s="170" customFormat="1" ht="30" customHeight="1">
      <c r="A38" s="1863" t="str">
        <f t="shared" si="7"/>
        <v>Variations nettes du capital-actions</v>
      </c>
      <c r="B38" s="1864"/>
      <c r="C38" s="962">
        <v>5250</v>
      </c>
      <c r="D38" s="1114"/>
      <c r="E38" s="1114"/>
      <c r="F38" s="1114"/>
      <c r="G38" s="1114"/>
      <c r="H38" s="1116"/>
      <c r="I38" s="1114"/>
      <c r="J38" s="1114"/>
      <c r="K38" s="1108">
        <f t="shared" si="9"/>
        <v>0</v>
      </c>
      <c r="L38" s="1109">
        <f t="shared" si="10"/>
        <v>0</v>
      </c>
      <c r="M38" s="1114"/>
      <c r="N38" s="1111">
        <f t="shared" si="11"/>
        <v>0</v>
      </c>
      <c r="Q38" s="170" t="s">
        <v>1761</v>
      </c>
      <c r="R38" s="171" t="s">
        <v>2253</v>
      </c>
    </row>
    <row r="39" spans="1:18" s="170" customFormat="1" ht="30" customHeight="1">
      <c r="A39" s="1863" t="str">
        <f t="shared" si="7"/>
        <v>Frais d'émission de capital-actions</v>
      </c>
      <c r="B39" s="1864"/>
      <c r="C39" s="962">
        <v>5260</v>
      </c>
      <c r="D39" s="1114"/>
      <c r="E39" s="1114"/>
      <c r="F39" s="1114"/>
      <c r="G39" s="1114"/>
      <c r="H39" s="1116"/>
      <c r="I39" s="1114"/>
      <c r="J39" s="1114"/>
      <c r="K39" s="1108">
        <f t="shared" si="9"/>
        <v>0</v>
      </c>
      <c r="L39" s="1109">
        <f t="shared" si="10"/>
        <v>0</v>
      </c>
      <c r="M39" s="1114"/>
      <c r="N39" s="1111">
        <f t="shared" si="11"/>
        <v>0</v>
      </c>
      <c r="Q39" s="170" t="s">
        <v>1762</v>
      </c>
      <c r="R39" s="171" t="s">
        <v>1763</v>
      </c>
    </row>
    <row r="40" spans="1:18" s="170" customFormat="1" ht="30" customHeight="1">
      <c r="A40" s="1863" t="str">
        <f t="shared" si="7"/>
        <v>Prélèvements sur /(virements aux) bénéfices non répartis</v>
      </c>
      <c r="B40" s="1864"/>
      <c r="C40" s="962">
        <v>5270</v>
      </c>
      <c r="D40" s="1114"/>
      <c r="E40" s="1114"/>
      <c r="F40" s="1114"/>
      <c r="G40" s="1114"/>
      <c r="H40" s="1116"/>
      <c r="I40" s="1114"/>
      <c r="J40" s="1114"/>
      <c r="K40" s="1108">
        <f t="shared" si="9"/>
        <v>0</v>
      </c>
      <c r="L40" s="1109">
        <f t="shared" si="10"/>
        <v>0</v>
      </c>
      <c r="M40" s="1114"/>
      <c r="N40" s="1111">
        <f t="shared" si="11"/>
        <v>0</v>
      </c>
      <c r="Q40" s="170" t="s">
        <v>1764</v>
      </c>
      <c r="R40" s="171" t="s">
        <v>1765</v>
      </c>
    </row>
    <row r="41" spans="1:21" ht="15" customHeight="1">
      <c r="A41" s="1863" t="str">
        <f t="shared" si="7"/>
        <v>Dividendes</v>
      </c>
      <c r="B41" s="1864"/>
      <c r="C41" s="746">
        <v>5280</v>
      </c>
      <c r="D41" s="1114"/>
      <c r="E41" s="1114"/>
      <c r="F41" s="1114"/>
      <c r="G41" s="1114">
        <v>0</v>
      </c>
      <c r="H41" s="1116"/>
      <c r="I41" s="1114"/>
      <c r="J41" s="1114"/>
      <c r="K41" s="1117">
        <f t="shared" si="9"/>
        <v>0</v>
      </c>
      <c r="L41" s="1118">
        <f t="shared" si="10"/>
        <v>0</v>
      </c>
      <c r="M41" s="1114"/>
      <c r="N41" s="1119">
        <f t="shared" si="11"/>
        <v>0</v>
      </c>
      <c r="Q41" s="957" t="s">
        <v>1766</v>
      </c>
      <c r="R41" s="685" t="s">
        <v>1767</v>
      </c>
      <c r="U41" s="957" t="s">
        <v>324</v>
      </c>
    </row>
    <row r="42" spans="1:18" ht="15" customHeight="1">
      <c r="A42" s="1863" t="str">
        <f t="shared" si="7"/>
        <v>Effet des acquisitions</v>
      </c>
      <c r="B42" s="1864"/>
      <c r="C42" s="746">
        <v>5290</v>
      </c>
      <c r="D42" s="1114"/>
      <c r="E42" s="1114"/>
      <c r="F42" s="1114"/>
      <c r="G42" s="1114"/>
      <c r="H42" s="1116"/>
      <c r="I42" s="1114"/>
      <c r="J42" s="1114"/>
      <c r="K42" s="1117">
        <f t="shared" si="9"/>
        <v>0</v>
      </c>
      <c r="L42" s="1118">
        <f t="shared" si="10"/>
        <v>0</v>
      </c>
      <c r="M42" s="1114"/>
      <c r="N42" s="1119">
        <f t="shared" si="11"/>
        <v>0</v>
      </c>
      <c r="Q42" s="957" t="s">
        <v>1768</v>
      </c>
      <c r="R42" s="747" t="s">
        <v>1769</v>
      </c>
    </row>
    <row r="43" spans="1:18" ht="15" customHeight="1">
      <c r="A43" s="1863" t="str">
        <f t="shared" si="7"/>
        <v>Autres</v>
      </c>
      <c r="B43" s="1864"/>
      <c r="C43" s="746">
        <v>5300</v>
      </c>
      <c r="D43" s="1114"/>
      <c r="E43" s="1114"/>
      <c r="F43" s="1114"/>
      <c r="G43" s="1114"/>
      <c r="H43" s="1116"/>
      <c r="I43" s="1114"/>
      <c r="J43" s="1114"/>
      <c r="K43" s="1117">
        <f t="shared" si="9"/>
        <v>0</v>
      </c>
      <c r="L43" s="1118">
        <f t="shared" si="10"/>
        <v>0</v>
      </c>
      <c r="M43" s="1114"/>
      <c r="N43" s="1119">
        <f t="shared" si="11"/>
        <v>0</v>
      </c>
      <c r="Q43" s="957" t="s">
        <v>41</v>
      </c>
      <c r="R43" s="685" t="s">
        <v>1152</v>
      </c>
    </row>
    <row r="44" spans="1:18" s="170" customFormat="1" ht="30" customHeight="1">
      <c r="A44" s="1856" t="str">
        <f>IF(Langue=0,Q44,R44)</f>
        <v>Solde à la fin de l'exercice courant</v>
      </c>
      <c r="B44" s="1857"/>
      <c r="C44" s="962">
        <v>5399</v>
      </c>
      <c r="D44" s="1580">
        <f t="shared" si="12" ref="D44:N44">SUM(D36:D43)</f>
        <v>0</v>
      </c>
      <c r="E44" s="1126">
        <f t="shared" si="12"/>
        <v>0</v>
      </c>
      <c r="F44" s="1580">
        <f t="shared" si="12"/>
        <v>0</v>
      </c>
      <c r="G44" s="1580">
        <f t="shared" si="12"/>
        <v>0</v>
      </c>
      <c r="H44" s="1121">
        <f t="shared" si="12"/>
        <v>0</v>
      </c>
      <c r="I44" s="1120">
        <f t="shared" si="12"/>
        <v>0</v>
      </c>
      <c r="J44" s="1120">
        <f t="shared" si="12"/>
        <v>0</v>
      </c>
      <c r="K44" s="1581">
        <f t="shared" si="12"/>
        <v>0</v>
      </c>
      <c r="L44" s="1127">
        <f t="shared" si="12"/>
        <v>0</v>
      </c>
      <c r="M44" s="1581">
        <f t="shared" si="12"/>
        <v>0</v>
      </c>
      <c r="N44" s="1128">
        <f t="shared" si="12"/>
        <v>0</v>
      </c>
      <c r="Q44" s="170" t="s">
        <v>1775</v>
      </c>
      <c r="R44" s="171" t="s">
        <v>1776</v>
      </c>
    </row>
    <row r="45" spans="1:18" ht="15">
      <c r="A45" s="1858"/>
      <c r="B45" s="1859"/>
      <c r="C45" s="1859"/>
      <c r="D45" s="1837"/>
      <c r="E45" s="1837"/>
      <c r="F45" s="1837"/>
      <c r="G45" s="1837"/>
      <c r="H45" s="1837"/>
      <c r="I45" s="1837"/>
      <c r="J45" s="1837"/>
      <c r="K45" s="1837"/>
      <c r="L45" s="1837"/>
      <c r="M45" s="1837"/>
      <c r="N45" s="1838"/>
      <c r="R45" s="685"/>
    </row>
    <row r="46" spans="1:18" ht="15">
      <c r="A46" s="1860">
        <f>A23+1</f>
        <v>12</v>
      </c>
      <c r="B46" s="1861"/>
      <c r="C46" s="1861"/>
      <c r="D46" s="1861"/>
      <c r="E46" s="1861"/>
      <c r="F46" s="1861"/>
      <c r="G46" s="1861"/>
      <c r="H46" s="1861"/>
      <c r="I46" s="1861"/>
      <c r="J46" s="1861"/>
      <c r="K46" s="1861"/>
      <c r="L46" s="1861"/>
      <c r="M46" s="1861"/>
      <c r="N46" s="1862"/>
      <c r="R46" s="685"/>
    </row>
    <row r="47" spans="17:18" ht="15">
      <c r="Q47" s="960" t="s">
        <v>577</v>
      </c>
      <c r="R47" s="748" t="s">
        <v>1112</v>
      </c>
    </row>
    <row r="48" spans="17:18" ht="15">
      <c r="Q48" s="956" t="s">
        <v>27</v>
      </c>
      <c r="R48" s="420" t="s">
        <v>1113</v>
      </c>
    </row>
    <row r="49" spans="17:18" ht="15" customHeight="1">
      <c r="Q49" s="956" t="s">
        <v>1777</v>
      </c>
      <c r="R49" s="420" t="s">
        <v>1117</v>
      </c>
    </row>
    <row r="50" spans="17:18" ht="15" customHeight="1">
      <c r="Q50" s="956" t="s">
        <v>567</v>
      </c>
      <c r="R50" s="420" t="s">
        <v>1118</v>
      </c>
    </row>
    <row r="51" spans="17:18" ht="15">
      <c r="Q51" s="956" t="s">
        <v>197</v>
      </c>
      <c r="R51" s="420" t="s">
        <v>1119</v>
      </c>
    </row>
    <row r="52" spans="17:18" ht="30">
      <c r="Q52" s="749" t="s">
        <v>2482</v>
      </c>
      <c r="R52" s="750" t="s">
        <v>2481</v>
      </c>
    </row>
    <row r="53" spans="17:18" ht="30">
      <c r="Q53" s="749" t="s">
        <v>2450</v>
      </c>
      <c r="R53" s="751" t="s">
        <v>2451</v>
      </c>
    </row>
    <row r="54" spans="17:18" ht="15">
      <c r="Q54" s="956" t="s">
        <v>1778</v>
      </c>
      <c r="R54" s="420" t="s">
        <v>1175</v>
      </c>
    </row>
    <row r="55" spans="17:18" ht="15">
      <c r="Q55" s="956" t="s">
        <v>41</v>
      </c>
      <c r="R55" s="420" t="s">
        <v>1186</v>
      </c>
    </row>
    <row r="56" spans="17:18" ht="15" customHeight="1">
      <c r="Q56" s="956" t="s">
        <v>53</v>
      </c>
      <c r="R56" s="420" t="s">
        <v>53</v>
      </c>
    </row>
    <row r="57" spans="17:18" ht="15" customHeight="1">
      <c r="Q57" s="956" t="s">
        <v>1779</v>
      </c>
      <c r="R57" s="420" t="s">
        <v>2257</v>
      </c>
    </row>
    <row r="58" spans="17:18" ht="15" customHeight="1">
      <c r="Q58" s="956" t="s">
        <v>375</v>
      </c>
      <c r="R58" s="420" t="s">
        <v>1120</v>
      </c>
    </row>
    <row r="59" spans="17:18" ht="15">
      <c r="Q59" s="752" t="s">
        <v>1780</v>
      </c>
      <c r="R59" s="753" t="s">
        <v>2258</v>
      </c>
    </row>
  </sheetData>
  <sheetProtection sheet="1" objects="1" scenarios="1"/>
  <mergeCells count="57">
    <mergeCell ref="A18:B18"/>
    <mergeCell ref="A19:B19"/>
    <mergeCell ref="A13:B13"/>
    <mergeCell ref="A14:B14"/>
    <mergeCell ref="A15:B15"/>
    <mergeCell ref="A16:B16"/>
    <mergeCell ref="A17:B17"/>
    <mergeCell ref="A7:N7"/>
    <mergeCell ref="A8:C10"/>
    <mergeCell ref="D8:D9"/>
    <mergeCell ref="A11:B11"/>
    <mergeCell ref="A12:B12"/>
    <mergeCell ref="E8:E9"/>
    <mergeCell ref="L8:L9"/>
    <mergeCell ref="M8:M9"/>
    <mergeCell ref="N8:N9"/>
    <mergeCell ref="G8:G9"/>
    <mergeCell ref="F8:F9"/>
    <mergeCell ref="H8:K8"/>
    <mergeCell ref="A2:N2"/>
    <mergeCell ref="A3:N3"/>
    <mergeCell ref="A4:N4"/>
    <mergeCell ref="A5:N5"/>
    <mergeCell ref="A6:N6"/>
    <mergeCell ref="A20:B20"/>
    <mergeCell ref="A21:B21"/>
    <mergeCell ref="A22:N22"/>
    <mergeCell ref="A23:N23"/>
    <mergeCell ref="A24:N24"/>
    <mergeCell ref="A25:N25"/>
    <mergeCell ref="A26:N26"/>
    <mergeCell ref="A27:N27"/>
    <mergeCell ref="A28:N28"/>
    <mergeCell ref="A29:N29"/>
    <mergeCell ref="A30:N30"/>
    <mergeCell ref="A31:C33"/>
    <mergeCell ref="D31:D32"/>
    <mergeCell ref="E31:E32"/>
    <mergeCell ref="F31:F32"/>
    <mergeCell ref="G31:G32"/>
    <mergeCell ref="L31:L32"/>
    <mergeCell ref="M31:M32"/>
    <mergeCell ref="N31:N32"/>
    <mergeCell ref="H31:K31"/>
    <mergeCell ref="A34:B34"/>
    <mergeCell ref="A35:B35"/>
    <mergeCell ref="A36:B36"/>
    <mergeCell ref="A37:B37"/>
    <mergeCell ref="A38:B38"/>
    <mergeCell ref="A44:B44"/>
    <mergeCell ref="A45:N45"/>
    <mergeCell ref="A46:N46"/>
    <mergeCell ref="A39:B39"/>
    <mergeCell ref="A40:B40"/>
    <mergeCell ref="A41:B41"/>
    <mergeCell ref="A42:B42"/>
    <mergeCell ref="A43:B43"/>
  </mergeCells>
  <conditionalFormatting sqref="A3:A4 A26">
    <cfRule type="cellIs" priority="2" dxfId="18" operator="equal">
      <formula>0</formula>
    </cfRule>
  </conditionalFormatting>
  <conditionalFormatting sqref="A27">
    <cfRule type="cellIs" priority="1" dxfId="18" operator="equal">
      <formula>0</formula>
    </cfRule>
  </conditionalFormatting>
  <hyperlinks>
    <hyperlink ref="M44" location="_P100280002" tooltip="Bilan - Ligne 2800 / Balance Sheet - Line 2800" display="_P100280002"/>
    <hyperlink ref="D44" location="_P100268002" tooltip="Bilan - Ligne 2680 / Balance Sheet - Line 2680" display="_P100268002"/>
    <hyperlink ref="F44" location="_P100272502" tooltip="Bilan - Ligne 2725 / Balance Sheet - Line 2725" display="_P100272502"/>
    <hyperlink ref="G44" location="_P100270002" tooltip="Bilan - Ligne 2700 / Balance Sheet - Line 2700" display="_P100270002"/>
    <hyperlink ref="K44" location="_P100271002" tooltip="Bilan - Ligne 2710 / Balance Sheet - Line 2710" display="_P100271002"/>
  </hyperlinks>
  <printOptions horizontalCentered="1"/>
  <pageMargins left="0.393700787401575" right="0" top="0.590551181102362" bottom="0.590551181102362" header="0.31496062992126" footer="0.31496062992126"/>
  <pageSetup fitToHeight="2" orientation="landscape" scale="73" r:id="rId2"/>
  <rowBreaks count="1" manualBreakCount="1">
    <brk id="23" max="13" man="1"/>
  </rowBreaks>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3">
    <tabColor rgb="FFFFFF00"/>
    <pageSetUpPr fitToPage="1"/>
  </sheetPr>
  <dimension ref="A1:M28"/>
  <sheetViews>
    <sheetView workbookViewId="0" topLeftCell="A1">
      <selection pane="topLeft" activeCell="C11" sqref="C11:C23"/>
    </sheetView>
  </sheetViews>
  <sheetFormatPr defaultColWidth="0" defaultRowHeight="15" outlineLevelCol="1"/>
  <cols>
    <col min="1" max="1" width="2.85714285714286" style="915" customWidth="1"/>
    <col min="2" max="2" width="5.71428571428571" style="915" customWidth="1"/>
    <col min="3" max="3" width="68.7142857142857" style="947" customWidth="1"/>
    <col min="4" max="4" width="7.57142857142857" style="19" bestFit="1" customWidth="1"/>
    <col min="5" max="5" width="12" style="953" customWidth="1"/>
    <col min="6" max="6" width="6.42857142857143" style="915" customWidth="1"/>
    <col min="7" max="7" width="13.2857142857143" style="98" customWidth="1"/>
    <col min="8" max="8" width="4.28571428571429" style="915" customWidth="1"/>
    <col min="9" max="9" width="1.42857142857143" style="915" bestFit="1" customWidth="1"/>
    <col min="10" max="10" width="62" style="957" hidden="1" customWidth="1" outlineLevel="1"/>
    <col min="11" max="11" width="69.8571428571429" style="957" hidden="1" customWidth="1" outlineLevel="1"/>
    <col min="12" max="12" width="0" style="915" hidden="1" customWidth="1" collapsed="1"/>
    <col min="13" max="13" width="0" style="915" hidden="1" customWidth="1"/>
    <col min="14" max="16384" width="11.4285714285714" style="915" hidden="1"/>
  </cols>
  <sheetData>
    <row r="1" spans="1:13" ht="24" customHeight="1">
      <c r="A1" s="1795" t="str">
        <f>Identification!A14</f>
        <v>SOCIÉTÉ À CHARTE QUÉBÉCOISE</v>
      </c>
      <c r="B1" s="1796"/>
      <c r="C1" s="1796"/>
      <c r="D1" s="1796"/>
      <c r="E1" s="937"/>
      <c r="F1" s="937"/>
      <c r="G1" s="218" t="str">
        <f>Identification!A15</f>
        <v>ÉTAT ANNUEL</v>
      </c>
      <c r="H1" s="942"/>
      <c r="I1" s="942"/>
      <c r="J1" s="166"/>
      <c r="K1" s="166"/>
      <c r="L1" s="942"/>
      <c r="M1" s="942"/>
    </row>
    <row r="2" spans="1:13" ht="15">
      <c r="A2" s="1761" t="str">
        <f>IF(Langue=0,"ANNEXE "&amp;'T des M - T of C'!A11,"SCHEDULE "&amp;'T des M - T of C'!A11)</f>
        <v>ANNEXE 600</v>
      </c>
      <c r="B2" s="1762"/>
      <c r="C2" s="1762"/>
      <c r="D2" s="1762"/>
      <c r="E2" s="1762"/>
      <c r="F2" s="1762"/>
      <c r="G2" s="1763"/>
      <c r="H2" s="925"/>
      <c r="I2" s="925" t="s">
        <v>324</v>
      </c>
      <c r="J2" s="170"/>
      <c r="K2" s="170"/>
      <c r="L2" s="925"/>
      <c r="M2" s="925"/>
    </row>
    <row r="3" spans="1:10" ht="22.5" customHeight="1">
      <c r="A3" s="1797">
        <f>Identification!G12</f>
        <v>0</v>
      </c>
      <c r="B3" s="1798"/>
      <c r="C3" s="1798"/>
      <c r="D3" s="1798"/>
      <c r="E3" s="1798"/>
      <c r="F3" s="1798"/>
      <c r="G3" s="1799"/>
      <c r="J3" s="957" t="s">
        <v>324</v>
      </c>
    </row>
    <row r="4" spans="1:7" ht="22.5" customHeight="1">
      <c r="A4" s="1896" t="str">
        <f>UPPER('T des M - T of C'!B11)</f>
        <v>ÉTAT DES FLUX DE TRÉSORERIE</v>
      </c>
      <c r="B4" s="1897"/>
      <c r="C4" s="1897"/>
      <c r="D4" s="1897"/>
      <c r="E4" s="1897"/>
      <c r="F4" s="1897"/>
      <c r="G4" s="1898"/>
    </row>
    <row r="5" spans="1:7" ht="22.5" customHeight="1">
      <c r="A5" s="1815" t="str">
        <f>Identification!D19&amp;" "&amp;Identification!J19</f>
        <v xml:space="preserve"> Pour l'exercice terminé le </v>
      </c>
      <c r="B5" s="1816"/>
      <c r="C5" s="1816"/>
      <c r="D5" s="1816"/>
      <c r="E5" s="1816"/>
      <c r="F5" s="1816"/>
      <c r="G5" s="1817"/>
    </row>
    <row r="6" spans="1:11" ht="15" customHeight="1">
      <c r="A6" s="1805" t="str">
        <f>IF(Langue=0,J6,K6)</f>
        <v>(000$)</v>
      </c>
      <c r="B6" s="1806"/>
      <c r="C6" s="1806"/>
      <c r="D6" s="1806"/>
      <c r="E6" s="1806"/>
      <c r="F6" s="1806"/>
      <c r="G6" s="1807"/>
      <c r="H6" s="243"/>
      <c r="J6" s="722" t="s">
        <v>325</v>
      </c>
      <c r="K6" s="723" t="s">
        <v>970</v>
      </c>
    </row>
    <row r="7" spans="1:8" ht="11.25" customHeight="1">
      <c r="A7" s="924"/>
      <c r="B7" s="925"/>
      <c r="C7" s="925"/>
      <c r="G7" s="377"/>
      <c r="H7" s="243"/>
    </row>
    <row r="8" spans="1:7" ht="15">
      <c r="A8" s="914"/>
      <c r="G8" s="377"/>
    </row>
    <row r="9" spans="1:11" ht="15">
      <c r="A9" s="914"/>
      <c r="C9" s="947" t="str">
        <f>IF(Langue=0,J9,K9)</f>
        <v>Veuillez insérer l'état consolidé des flux de trésorerie (format PDF).</v>
      </c>
      <c r="G9" s="377"/>
      <c r="J9" s="242" t="s">
        <v>2483</v>
      </c>
      <c r="K9" s="756" t="s">
        <v>2484</v>
      </c>
    </row>
    <row r="10" spans="1:10" ht="15">
      <c r="A10" s="914"/>
      <c r="G10" s="377"/>
      <c r="J10" s="242"/>
    </row>
    <row r="11" spans="1:7" ht="15">
      <c r="A11" s="914"/>
      <c r="C11" s="1899"/>
      <c r="G11" s="377"/>
    </row>
    <row r="12" spans="1:7" ht="15">
      <c r="A12" s="914"/>
      <c r="C12" s="1900"/>
      <c r="G12" s="377"/>
    </row>
    <row r="13" spans="1:7" ht="15">
      <c r="A13" s="914"/>
      <c r="C13" s="1900"/>
      <c r="G13" s="377"/>
    </row>
    <row r="14" spans="1:7" ht="15">
      <c r="A14" s="914"/>
      <c r="C14" s="1900"/>
      <c r="G14" s="377"/>
    </row>
    <row r="15" spans="1:7" ht="15">
      <c r="A15" s="914"/>
      <c r="C15" s="1900"/>
      <c r="G15" s="377"/>
    </row>
    <row r="16" spans="1:7" ht="15">
      <c r="A16" s="914"/>
      <c r="C16" s="1900"/>
      <c r="G16" s="377"/>
    </row>
    <row r="17" spans="1:7" ht="15">
      <c r="A17" s="914"/>
      <c r="C17" s="1900"/>
      <c r="G17" s="377"/>
    </row>
    <row r="18" spans="1:7" ht="15">
      <c r="A18" s="914"/>
      <c r="C18" s="1900"/>
      <c r="G18" s="377"/>
    </row>
    <row r="19" spans="1:7" ht="15">
      <c r="A19" s="914"/>
      <c r="C19" s="1900"/>
      <c r="G19" s="377"/>
    </row>
    <row r="20" spans="1:7" ht="15">
      <c r="A20" s="914"/>
      <c r="C20" s="1900"/>
      <c r="G20" s="377"/>
    </row>
    <row r="21" spans="1:7" ht="15">
      <c r="A21" s="914"/>
      <c r="C21" s="1900"/>
      <c r="G21" s="377"/>
    </row>
    <row r="22" spans="1:7" ht="15">
      <c r="A22" s="914"/>
      <c r="C22" s="1900"/>
      <c r="G22" s="377"/>
    </row>
    <row r="23" spans="1:7" ht="15">
      <c r="A23" s="914"/>
      <c r="C23" s="1900"/>
      <c r="G23" s="377"/>
    </row>
    <row r="24" spans="1:7" ht="14.25" customHeight="1">
      <c r="A24" s="914"/>
      <c r="C24" s="1449"/>
      <c r="G24" s="377"/>
    </row>
    <row r="25" spans="1:7" ht="15">
      <c r="A25" s="914"/>
      <c r="C25" s="1449"/>
      <c r="D25" s="18"/>
      <c r="G25" s="377"/>
    </row>
    <row r="26" spans="1:7" ht="15">
      <c r="A26" s="914"/>
      <c r="C26" s="1448"/>
      <c r="G26" s="377"/>
    </row>
    <row r="27" spans="1:7" ht="15">
      <c r="A27" s="914"/>
      <c r="G27" s="377"/>
    </row>
    <row r="28" spans="1:7" ht="15">
      <c r="A28" s="1741">
        <f>+'500'!A46+1</f>
        <v>13</v>
      </c>
      <c r="B28" s="1742"/>
      <c r="C28" s="1742"/>
      <c r="D28" s="1742"/>
      <c r="E28" s="1742"/>
      <c r="F28" s="1742"/>
      <c r="G28" s="1743"/>
    </row>
  </sheetData>
  <sheetProtection algorithmName="SHA-512" hashValue="sFyzkpV1ahILTwUldhZuMzARrZoyc0DZF9Wlsq0ny0c1xCBzwikijRKDBkGEQ50HsKGv+h+H/MzRBQuPXeNF/A==" saltValue="QCJShEvbFq91KQj4VOz50w==" spinCount="100000" sheet="1"/>
  <mergeCells count="8">
    <mergeCell ref="A28:G28"/>
    <mergeCell ref="A1:D1"/>
    <mergeCell ref="A2:G2"/>
    <mergeCell ref="A3:G3"/>
    <mergeCell ref="A4:G4"/>
    <mergeCell ref="A5:G5"/>
    <mergeCell ref="A6:G6"/>
    <mergeCell ref="C11:C23"/>
  </mergeCells>
  <conditionalFormatting sqref="A3">
    <cfRule type="cellIs" priority="1" dxfId="18" operator="equal">
      <formula>0</formula>
    </cfRule>
  </conditionalFormatting>
  <pageMargins left="0.708661417322835" right="0.708661417322835" top="0.748031496062992" bottom="0.748031496062992" header="0.31496062992126" footer="0.31496062992126"/>
  <pageSetup orientation="portrait" scale="73" r:id="rId2"/>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2">
    <tabColor theme="6" tint="0.399980008602142"/>
  </sheetPr>
  <dimension ref="A1:P43"/>
  <sheetViews>
    <sheetView zoomScale="90" zoomScaleNormal="90" workbookViewId="0" topLeftCell="A1">
      <selection pane="topLeft" activeCell="E18" sqref="E18"/>
    </sheetView>
  </sheetViews>
  <sheetFormatPr defaultColWidth="0" defaultRowHeight="15" outlineLevelCol="1"/>
  <cols>
    <col min="1" max="1" width="4.71428571428571" style="965" customWidth="1"/>
    <col min="2" max="2" width="39.8571428571429" style="965" customWidth="1"/>
    <col min="3" max="3" width="6" style="965" customWidth="1"/>
    <col min="4" max="5" width="20.1428571428571" style="965" customWidth="1"/>
    <col min="6" max="6" width="13.2857142857143" style="965" customWidth="1"/>
    <col min="7" max="7" width="6.85714285714286" style="965" customWidth="1"/>
    <col min="8" max="8" width="1.42857142857143" style="965" customWidth="1"/>
    <col min="9" max="9" width="43.2857142857143" style="915" hidden="1" customWidth="1" outlineLevel="1"/>
    <col min="10" max="10" width="44.4285714285714" style="915" hidden="1" customWidth="1" outlineLevel="1"/>
    <col min="11" max="11" width="11.4285714285714" style="915" hidden="1" customWidth="1" collapsed="1"/>
    <col min="12" max="16" width="11.4285714285714" style="915" hidden="1" customWidth="1"/>
    <col min="17" max="16384" width="11.4285714285714" style="965" hidden="1"/>
  </cols>
  <sheetData>
    <row r="1" spans="1:7" ht="24" customHeight="1">
      <c r="A1" s="1795" t="str">
        <f>Identification!A14</f>
        <v>SOCIÉTÉ À CHARTE QUÉBÉCOISE</v>
      </c>
      <c r="B1" s="1796"/>
      <c r="C1" s="1796"/>
      <c r="D1" s="1796"/>
      <c r="E1" s="219"/>
      <c r="F1" s="217"/>
      <c r="G1" s="218" t="str">
        <f>Identification!A15</f>
        <v>ÉTAT ANNUEL</v>
      </c>
    </row>
    <row r="2" spans="1:7" ht="15">
      <c r="A2" s="1955" t="str">
        <f>IF(Langue=0,"ANNEXE "&amp;'T des M - T of C'!A12,"SCHEDULE "&amp;'T des M - T of C'!A12)</f>
        <v>ANNEXE 1000</v>
      </c>
      <c r="B2" s="1956"/>
      <c r="C2" s="1956"/>
      <c r="D2" s="1956"/>
      <c r="E2" s="1956"/>
      <c r="F2" s="1956"/>
      <c r="G2" s="1957"/>
    </row>
    <row r="3" spans="1:7" ht="22.5" customHeight="1">
      <c r="A3" s="1901">
        <f>'300'!$A$3</f>
        <v>0</v>
      </c>
      <c r="B3" s="1902"/>
      <c r="C3" s="1902"/>
      <c r="D3" s="1902"/>
      <c r="E3" s="1902"/>
      <c r="F3" s="1902"/>
      <c r="G3" s="1903"/>
    </row>
    <row r="4" spans="1:7" ht="22.5" customHeight="1">
      <c r="A4" s="1764" t="str">
        <f>UPPER('T des M - T of C'!B12)</f>
        <v>TRÉSORERIE , DÉPÔTS ET TITRES NÉGOCIABLES À COURT TERME</v>
      </c>
      <c r="B4" s="1765"/>
      <c r="C4" s="1765"/>
      <c r="D4" s="1765"/>
      <c r="E4" s="1765"/>
      <c r="F4" s="1765"/>
      <c r="G4" s="1766"/>
    </row>
    <row r="5" spans="1:7" ht="22.5" customHeight="1">
      <c r="A5" s="1907" t="str">
        <f>IF(Langue=0,"au "&amp;Identification!J19,"As at "&amp;Identification!J19)</f>
        <v>au </v>
      </c>
      <c r="B5" s="1908"/>
      <c r="C5" s="1908"/>
      <c r="D5" s="1908"/>
      <c r="E5" s="1908"/>
      <c r="F5" s="1908"/>
      <c r="G5" s="1909"/>
    </row>
    <row r="6" spans="1:10" ht="15">
      <c r="A6" s="1910" t="str">
        <f>IF(Langue=0,I6,J6)</f>
        <v>(000$)</v>
      </c>
      <c r="B6" s="1911"/>
      <c r="C6" s="1911"/>
      <c r="D6" s="1911"/>
      <c r="E6" s="1911"/>
      <c r="F6" s="1911"/>
      <c r="G6" s="1912"/>
      <c r="I6" s="915" t="s">
        <v>325</v>
      </c>
      <c r="J6" s="143" t="s">
        <v>970</v>
      </c>
    </row>
    <row r="7" spans="1:10" ht="11.25" customHeight="1">
      <c r="A7" s="1913"/>
      <c r="B7" s="1914"/>
      <c r="C7" s="1914"/>
      <c r="D7" s="1914"/>
      <c r="E7" s="1914"/>
      <c r="F7" s="1914"/>
      <c r="G7" s="1915"/>
      <c r="J7" s="143"/>
    </row>
    <row r="8" spans="1:10" ht="45" customHeight="1">
      <c r="A8" s="1904" t="str">
        <f>IF(Langue=0,I8,J8)</f>
        <v>ENCAISSE</v>
      </c>
      <c r="B8" s="1905"/>
      <c r="C8" s="1906"/>
      <c r="D8" s="617" t="str">
        <f>IF(Langue=0,I9,J9)</f>
        <v>Solde</v>
      </c>
      <c r="E8" s="1916"/>
      <c r="F8" s="1917"/>
      <c r="G8" s="1918"/>
      <c r="I8" s="915" t="s">
        <v>772</v>
      </c>
      <c r="J8" s="143" t="s">
        <v>1187</v>
      </c>
    </row>
    <row r="9" spans="1:10" ht="15">
      <c r="A9" s="1923"/>
      <c r="B9" s="1924"/>
      <c r="C9" s="1925"/>
      <c r="D9" s="601" t="s">
        <v>376</v>
      </c>
      <c r="E9" s="1919"/>
      <c r="F9" s="1919"/>
      <c r="G9" s="1920"/>
      <c r="I9" s="915" t="s">
        <v>154</v>
      </c>
      <c r="J9" s="143" t="s">
        <v>1188</v>
      </c>
    </row>
    <row r="10" spans="1:10" ht="15">
      <c r="A10" s="964"/>
      <c r="B10" s="948" t="str">
        <f>IF(Langue=0,I10,J10)</f>
        <v>Au siège social  </v>
      </c>
      <c r="C10" s="346" t="s">
        <v>385</v>
      </c>
      <c r="D10" s="1129"/>
      <c r="E10" s="1919"/>
      <c r="F10" s="1919"/>
      <c r="G10" s="1920"/>
      <c r="I10" s="915" t="s">
        <v>388</v>
      </c>
      <c r="J10" s="143" t="s">
        <v>1633</v>
      </c>
    </row>
    <row r="11" spans="1:10" ht="15">
      <c r="A11" s="964"/>
      <c r="B11" s="948" t="str">
        <f>IF(Langue=0,I11,J11)</f>
        <v>Aux succursales</v>
      </c>
      <c r="C11" s="447" t="s">
        <v>194</v>
      </c>
      <c r="D11" s="1129"/>
      <c r="E11" s="1919"/>
      <c r="F11" s="1919"/>
      <c r="G11" s="1920"/>
      <c r="I11" s="915" t="s">
        <v>387</v>
      </c>
      <c r="J11" s="143" t="s">
        <v>1634</v>
      </c>
    </row>
    <row r="12" spans="1:10" ht="22.5" customHeight="1">
      <c r="A12" s="1931" t="s">
        <v>53</v>
      </c>
      <c r="B12" s="1932"/>
      <c r="C12" s="447" t="s">
        <v>386</v>
      </c>
      <c r="D12" s="1130">
        <f>SUM(D10:D11)</f>
        <v>0</v>
      </c>
      <c r="E12" s="1921"/>
      <c r="F12" s="1921"/>
      <c r="G12" s="1922"/>
      <c r="I12" s="915" t="s">
        <v>53</v>
      </c>
      <c r="J12" s="143" t="s">
        <v>53</v>
      </c>
    </row>
    <row r="13" spans="1:10" ht="15">
      <c r="A13" s="1952"/>
      <c r="B13" s="1953"/>
      <c r="C13" s="1953"/>
      <c r="D13" s="1953"/>
      <c r="E13" s="1953"/>
      <c r="F13" s="1953"/>
      <c r="G13" s="1954"/>
      <c r="J13" s="143"/>
    </row>
    <row r="14" spans="1:10" ht="45" customHeight="1">
      <c r="A14" s="1961" t="str">
        <f>IF(Langue=0,I14,J14)</f>
        <v>DÉPÔTS À DEMANDE AU CANADA
(Description)</v>
      </c>
      <c r="B14" s="1959"/>
      <c r="C14" s="1960"/>
      <c r="D14" s="617" t="str">
        <f>IF(Langue=0,'1000'!I15,'1000'!J15)</f>
        <v>Solde</v>
      </c>
      <c r="E14" s="617" t="s">
        <v>1508</v>
      </c>
      <c r="F14" s="617" t="str">
        <f>IF(Langue=0,'1000'!I16,'1000'!J16)</f>
        <v>Cote assignée au titre</v>
      </c>
      <c r="G14" s="617" t="str">
        <f>IF(Langue=0,'1000'!I17,'1000'!J17)</f>
        <v>Source de la cote</v>
      </c>
      <c r="I14" s="535" t="s">
        <v>939</v>
      </c>
      <c r="J14" s="536" t="s">
        <v>1506</v>
      </c>
    </row>
    <row r="15" spans="1:10" ht="15" customHeight="1">
      <c r="A15" s="537" t="s">
        <v>377</v>
      </c>
      <c r="B15" s="626"/>
      <c r="C15" s="627"/>
      <c r="D15" s="601" t="s">
        <v>376</v>
      </c>
      <c r="E15" s="601" t="s">
        <v>378</v>
      </c>
      <c r="F15" s="601" t="s">
        <v>379</v>
      </c>
      <c r="G15" s="601" t="s">
        <v>380</v>
      </c>
      <c r="I15" s="914" t="s">
        <v>154</v>
      </c>
      <c r="J15" s="384" t="s">
        <v>1188</v>
      </c>
    </row>
    <row r="16" spans="1:10" ht="15" customHeight="1">
      <c r="A16" s="1131"/>
      <c r="B16" s="203"/>
      <c r="C16" s="490">
        <v>100</v>
      </c>
      <c r="D16" s="1132"/>
      <c r="E16" s="1132"/>
      <c r="F16" s="1132"/>
      <c r="G16" s="1133"/>
      <c r="I16" s="914" t="s">
        <v>155</v>
      </c>
      <c r="J16" s="384" t="s">
        <v>1390</v>
      </c>
    </row>
    <row r="17" spans="1:10" ht="15" customHeight="1">
      <c r="A17" s="1131"/>
      <c r="B17" s="203"/>
      <c r="C17" s="490">
        <v>110</v>
      </c>
      <c r="D17" s="1132"/>
      <c r="E17" s="1132"/>
      <c r="F17" s="1132"/>
      <c r="G17" s="1133"/>
      <c r="I17" s="1005" t="s">
        <v>317</v>
      </c>
      <c r="J17" s="625" t="s">
        <v>1391</v>
      </c>
    </row>
    <row r="18" spans="1:10" ht="15" customHeight="1">
      <c r="A18" s="1131"/>
      <c r="B18" s="203"/>
      <c r="C18" s="490">
        <v>120</v>
      </c>
      <c r="D18" s="1132"/>
      <c r="E18" s="1132"/>
      <c r="F18" s="1132"/>
      <c r="G18" s="1133"/>
      <c r="J18" s="143"/>
    </row>
    <row r="19" spans="1:10" ht="15" customHeight="1">
      <c r="A19" s="1131"/>
      <c r="B19" s="203"/>
      <c r="C19" s="490">
        <v>130</v>
      </c>
      <c r="D19" s="1132"/>
      <c r="E19" s="1132"/>
      <c r="F19" s="1132"/>
      <c r="G19" s="1133"/>
      <c r="J19" s="143"/>
    </row>
    <row r="20" spans="1:10" ht="15" customHeight="1">
      <c r="A20" s="1131"/>
      <c r="B20" s="203"/>
      <c r="C20" s="490">
        <v>140</v>
      </c>
      <c r="D20" s="1132"/>
      <c r="E20" s="1132"/>
      <c r="F20" s="1132"/>
      <c r="G20" s="1133"/>
      <c r="J20" s="143"/>
    </row>
    <row r="21" spans="1:10" ht="15" customHeight="1">
      <c r="A21" s="1131"/>
      <c r="B21" s="203"/>
      <c r="C21" s="490">
        <v>150</v>
      </c>
      <c r="D21" s="1132"/>
      <c r="E21" s="1132"/>
      <c r="F21" s="1132"/>
      <c r="G21" s="1133"/>
      <c r="J21" s="143"/>
    </row>
    <row r="22" spans="1:10" ht="15" customHeight="1">
      <c r="A22" s="1131"/>
      <c r="B22" s="203"/>
      <c r="C22" s="490">
        <v>160</v>
      </c>
      <c r="D22" s="1132"/>
      <c r="E22" s="1132"/>
      <c r="F22" s="1132"/>
      <c r="G22" s="1133"/>
      <c r="J22" s="143"/>
    </row>
    <row r="23" spans="1:10" ht="15" customHeight="1">
      <c r="A23" s="1131"/>
      <c r="B23" s="203"/>
      <c r="C23" s="490">
        <v>170</v>
      </c>
      <c r="D23" s="1132"/>
      <c r="E23" s="1132"/>
      <c r="F23" s="1132"/>
      <c r="G23" s="1133"/>
      <c r="J23" s="143"/>
    </row>
    <row r="24" spans="1:10" ht="15" customHeight="1">
      <c r="A24" s="1131"/>
      <c r="B24" s="203"/>
      <c r="C24" s="490">
        <v>180</v>
      </c>
      <c r="D24" s="1132"/>
      <c r="E24" s="1132"/>
      <c r="F24" s="1132"/>
      <c r="G24" s="1133"/>
      <c r="J24" s="143"/>
    </row>
    <row r="25" spans="1:10" ht="15" customHeight="1">
      <c r="A25" s="1134"/>
      <c r="B25" s="203"/>
      <c r="C25" s="490">
        <v>190</v>
      </c>
      <c r="D25" s="1135"/>
      <c r="E25" s="1135"/>
      <c r="F25" s="1135"/>
      <c r="G25" s="1136"/>
      <c r="J25" s="143"/>
    </row>
    <row r="26" spans="1:10" ht="45" customHeight="1">
      <c r="A26" s="1958" t="str">
        <f>IF(Langue=0,I26,J26)</f>
        <v>DÉPÔTS À DEMANDE À L'ÉTRANGER 
(Description)</v>
      </c>
      <c r="B26" s="1959"/>
      <c r="C26" s="1960"/>
      <c r="D26" s="602"/>
      <c r="E26" s="602"/>
      <c r="F26" s="603"/>
      <c r="G26" s="603"/>
      <c r="I26" s="933" t="s">
        <v>1583</v>
      </c>
      <c r="J26" s="247" t="s">
        <v>1582</v>
      </c>
    </row>
    <row r="27" spans="1:10" ht="15" customHeight="1">
      <c r="A27" s="537" t="s">
        <v>377</v>
      </c>
      <c r="B27" s="626"/>
      <c r="C27" s="627"/>
      <c r="D27" s="601"/>
      <c r="E27" s="601"/>
      <c r="F27" s="601"/>
      <c r="G27" s="601"/>
      <c r="J27" s="143"/>
    </row>
    <row r="28" spans="1:10" ht="15" customHeight="1">
      <c r="A28" s="1131"/>
      <c r="B28" s="203"/>
      <c r="C28" s="491">
        <v>200</v>
      </c>
      <c r="D28" s="1132"/>
      <c r="E28" s="1132"/>
      <c r="F28" s="1137"/>
      <c r="G28" s="1133"/>
      <c r="J28" s="143"/>
    </row>
    <row r="29" spans="1:10" ht="15" customHeight="1">
      <c r="A29" s="1131"/>
      <c r="B29" s="203"/>
      <c r="C29" s="492">
        <v>210</v>
      </c>
      <c r="D29" s="1132"/>
      <c r="E29" s="1132"/>
      <c r="F29" s="1137"/>
      <c r="G29" s="1133"/>
      <c r="J29" s="143"/>
    </row>
    <row r="30" spans="1:10" ht="15" customHeight="1">
      <c r="A30" s="1131"/>
      <c r="B30" s="203"/>
      <c r="C30" s="492">
        <v>220</v>
      </c>
      <c r="D30" s="1132"/>
      <c r="E30" s="1132"/>
      <c r="F30" s="1137"/>
      <c r="G30" s="1133"/>
      <c r="J30" s="143"/>
    </row>
    <row r="31" spans="1:10" ht="15" customHeight="1">
      <c r="A31" s="1131"/>
      <c r="B31" s="203"/>
      <c r="C31" s="492">
        <v>230</v>
      </c>
      <c r="D31" s="1132"/>
      <c r="E31" s="1132"/>
      <c r="F31" s="1137"/>
      <c r="G31" s="1133"/>
      <c r="J31" s="143"/>
    </row>
    <row r="32" spans="1:10" ht="15" customHeight="1">
      <c r="A32" s="1131"/>
      <c r="B32" s="203"/>
      <c r="C32" s="492">
        <v>240</v>
      </c>
      <c r="D32" s="1132"/>
      <c r="E32" s="1132"/>
      <c r="F32" s="1137"/>
      <c r="G32" s="1133"/>
      <c r="J32" s="143"/>
    </row>
    <row r="33" spans="1:10" ht="15" customHeight="1">
      <c r="A33" s="1134"/>
      <c r="B33" s="203"/>
      <c r="C33" s="492">
        <v>250</v>
      </c>
      <c r="D33" s="1132"/>
      <c r="E33" s="1132"/>
      <c r="F33" s="1138"/>
      <c r="G33" s="1136"/>
      <c r="J33" s="143"/>
    </row>
    <row r="34" spans="1:10" ht="22.5" customHeight="1">
      <c r="A34" s="1933" t="str">
        <f>IF(Langue=0,I34,J34)</f>
        <v>Total des dépôts à demande</v>
      </c>
      <c r="B34" s="1934"/>
      <c r="C34" s="492">
        <v>260</v>
      </c>
      <c r="D34" s="1139">
        <f>SUM(D16:D25,D28:D33)</f>
        <v>0</v>
      </c>
      <c r="E34" s="1130">
        <f>SUM(E16:E25,E28:E33)</f>
        <v>0</v>
      </c>
      <c r="F34" s="1948"/>
      <c r="G34" s="1949"/>
      <c r="I34" s="915" t="s">
        <v>81</v>
      </c>
      <c r="J34" s="143" t="s">
        <v>1507</v>
      </c>
    </row>
    <row r="35" spans="1:16" s="4" customFormat="1" ht="22.5" customHeight="1">
      <c r="A35" s="1929" t="s">
        <v>80</v>
      </c>
      <c r="B35" s="1930"/>
      <c r="C35" s="481">
        <v>399</v>
      </c>
      <c r="D35" s="1140">
        <f>+D34+D12</f>
        <v>0</v>
      </c>
      <c r="E35" s="628"/>
      <c r="F35" s="1950"/>
      <c r="G35" s="1951"/>
      <c r="I35" s="915" t="s">
        <v>80</v>
      </c>
      <c r="J35" s="143" t="s">
        <v>80</v>
      </c>
      <c r="K35" s="915"/>
      <c r="L35" s="915"/>
      <c r="M35" s="915"/>
      <c r="N35" s="915"/>
      <c r="O35" s="915"/>
      <c r="P35" s="915"/>
    </row>
    <row r="36" spans="1:10" ht="15">
      <c r="A36" s="1935" t="str">
        <f>IF(Langue=0,I36,J36)</f>
        <v>Source de la cote</v>
      </c>
      <c r="B36" s="1936"/>
      <c r="C36" s="1936"/>
      <c r="D36" s="1937"/>
      <c r="E36" s="1936"/>
      <c r="F36" s="1936"/>
      <c r="G36" s="1938"/>
      <c r="I36" s="915" t="s">
        <v>317</v>
      </c>
      <c r="J36" s="143" t="s">
        <v>1391</v>
      </c>
    </row>
    <row r="37" spans="1:10" ht="15" customHeight="1">
      <c r="A37" s="1939" t="str">
        <f>IF(Langue=0,I37,J37)</f>
        <v>Les cotes de placements sont assignées selon : </v>
      </c>
      <c r="B37" s="1940"/>
      <c r="C37" s="248" t="s">
        <v>123</v>
      </c>
      <c r="D37" s="1945" t="str">
        <f>IF(Langue=0,I38,J38)</f>
        <v>Cote d’une agence de notation</v>
      </c>
      <c r="E37" s="1946"/>
      <c r="F37" s="1946"/>
      <c r="G37" s="1947"/>
      <c r="H37" s="38"/>
      <c r="I37" s="915" t="s">
        <v>393</v>
      </c>
      <c r="J37" s="143" t="s">
        <v>1635</v>
      </c>
    </row>
    <row r="38" spans="1:10" ht="15">
      <c r="A38" s="1941"/>
      <c r="B38" s="1942"/>
      <c r="C38" s="248" t="s">
        <v>391</v>
      </c>
      <c r="D38" s="1945" t="str">
        <f>IF(Langue=0,I39,J39)</f>
        <v>Cote déterminée par des ressources internes</v>
      </c>
      <c r="E38" s="1946"/>
      <c r="F38" s="1946"/>
      <c r="G38" s="1947"/>
      <c r="H38" s="38"/>
      <c r="I38" s="915" t="s">
        <v>547</v>
      </c>
      <c r="J38" s="143" t="s">
        <v>1392</v>
      </c>
    </row>
    <row r="39" spans="1:10" ht="15">
      <c r="A39" s="1943"/>
      <c r="B39" s="1944"/>
      <c r="C39" s="248" t="s">
        <v>392</v>
      </c>
      <c r="D39" s="1945" t="str">
        <f>IF(Langue=0,I40,J40)</f>
        <v>Non déterminée (n.d.)</v>
      </c>
      <c r="E39" s="1946"/>
      <c r="F39" s="1946"/>
      <c r="G39" s="1947"/>
      <c r="H39" s="38"/>
      <c r="I39" s="915" t="s">
        <v>548</v>
      </c>
      <c r="J39" s="143" t="s">
        <v>1393</v>
      </c>
    </row>
    <row r="40" spans="1:10" ht="15">
      <c r="A40" s="1913"/>
      <c r="B40" s="1914"/>
      <c r="C40" s="1914"/>
      <c r="D40" s="1914"/>
      <c r="E40" s="1914"/>
      <c r="F40" s="1914"/>
      <c r="G40" s="1915"/>
      <c r="I40" s="915" t="s">
        <v>549</v>
      </c>
      <c r="J40" s="143" t="s">
        <v>1189</v>
      </c>
    </row>
    <row r="41" spans="1:10" ht="15">
      <c r="A41" s="964"/>
      <c r="G41" s="966"/>
      <c r="J41" s="143"/>
    </row>
    <row r="42" spans="1:7" ht="15">
      <c r="A42" s="964"/>
      <c r="G42" s="966"/>
    </row>
    <row r="43" spans="1:8" ht="15">
      <c r="A43" s="1926">
        <f>'600'!A28+1</f>
        <v>14</v>
      </c>
      <c r="B43" s="1927"/>
      <c r="C43" s="1927"/>
      <c r="D43" s="1927"/>
      <c r="E43" s="1927"/>
      <c r="F43" s="1927"/>
      <c r="G43" s="1928"/>
      <c r="H43" s="1060"/>
    </row>
  </sheetData>
  <sheetProtection algorithmName="SHA-512" hashValue="eJ9oGXAOehBRvT4AfUmrYkumL47iJLxjR86ikiNJvMGvQx3no6snsq56LFSGJG6VLZyHdJ48rkVokNqz9Bg0xg==" saltValue="zopJSuZ3p9Jwr5qqkoKa6Q==" spinCount="100000" sheet="1" objects="1" scenarios="1"/>
  <mergeCells count="24">
    <mergeCell ref="A1:D1"/>
    <mergeCell ref="A43:G43"/>
    <mergeCell ref="A40:G40"/>
    <mergeCell ref="A35:B35"/>
    <mergeCell ref="A12:B12"/>
    <mergeCell ref="A34:B34"/>
    <mergeCell ref="A36:G36"/>
    <mergeCell ref="A37:B39"/>
    <mergeCell ref="D39:G39"/>
    <mergeCell ref="D37:G37"/>
    <mergeCell ref="D38:G38"/>
    <mergeCell ref="F34:G35"/>
    <mergeCell ref="A13:G13"/>
    <mergeCell ref="A2:G2"/>
    <mergeCell ref="A26:C26"/>
    <mergeCell ref="A14:C14"/>
    <mergeCell ref="A3:G3"/>
    <mergeCell ref="A4:G4"/>
    <mergeCell ref="A8:C8"/>
    <mergeCell ref="A5:G5"/>
    <mergeCell ref="A6:G6"/>
    <mergeCell ref="A7:G7"/>
    <mergeCell ref="E8:G12"/>
    <mergeCell ref="A9:C9"/>
  </mergeCells>
  <dataValidations count="1">
    <dataValidation errorStyle="information" type="list" allowBlank="1" showInputMessage="1" showErrorMessage="1" error="Choisir entre la cote A, B ou C, en fonction de la grille Source de la cote_x000a__x000a_Select cote A, B or C along the Rating Source." sqref="G16:G25 G28:G33">
      <formula1>$C$37:$C$39</formula1>
    </dataValidation>
  </dataValidations>
  <hyperlinks>
    <hyperlink ref="D35" location="_P100100002" tooltip="Bilan - Ligne 1000 / Balance Sheet - Line 1000" display="_100_1000_02"/>
  </hyperlinks>
  <printOptions horizontalCentered="1"/>
  <pageMargins left="0.393700787401575" right="0.393700787401575" top="1.11555118110236" bottom="0.590551181102362" header="0.31496062992126" footer="0.31496062992126"/>
  <pageSetup orientation="portrait" scale="76" r:id="rId2"/>
  <ignoredErrors>
    <ignoredError sqref="C10:C11 C12 D9 D15"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annuel charte Québec</dc:title>
  <dc:subject>État financiers</dc:subject>
  <dc:creator>Trinh, Johnny</dc:creator>
  <cp:keywords>SFSE, EF</cp:keywords>
  <dc:description/>
  <cp:lastModifiedBy>Administrateur</cp:lastModifiedBy>
  <dcterms:created xsi:type="dcterms:W3CDTF">2019-07-29T19:54:54Z</dcterms:created>
  <dcterms:modified xsi:type="dcterms:W3CDTF">2021-09-29T20:32:51Z</dcterms:modified>
  <cp:category/>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1904e13-af40-4143-81c8-9390a3210047_Enabled">
    <vt:lpwstr>True</vt:lpwstr>
  </property>
  <property fmtid="{D5CDD505-2E9C-101B-9397-08002B2CF9AE}" pid="3" name="MSIP_Label_a1904e13-af40-4143-81c8-9390a3210047_SiteId">
    <vt:lpwstr>d6c8d074-3c6c-4534-b230-a8ed21f67ab3</vt:lpwstr>
  </property>
  <property fmtid="{D5CDD505-2E9C-101B-9397-08002B2CF9AE}" pid="4" name="MSIP_Label_a1904e13-af40-4143-81c8-9390a3210047_Owner">
    <vt:lpwstr>Rabah.Belhoul@lautorite.qc.ca</vt:lpwstr>
  </property>
  <property fmtid="{D5CDD505-2E9C-101B-9397-08002B2CF9AE}" pid="5" name="MSIP_Label_a1904e13-af40-4143-81c8-9390a3210047_SetDate">
    <vt:lpwstr>2019-12-05T21:50:24.2965701Z</vt:lpwstr>
  </property>
  <property fmtid="{D5CDD505-2E9C-101B-9397-08002B2CF9AE}" pid="6" name="MSIP_Label_a1904e13-af40-4143-81c8-9390a3210047_Name">
    <vt:lpwstr>AMF - Interne</vt:lpwstr>
  </property>
  <property fmtid="{D5CDD505-2E9C-101B-9397-08002B2CF9AE}" pid="7" name="MSIP_Label_a1904e13-af40-4143-81c8-9390a3210047_Application">
    <vt:lpwstr>Microsoft Azure Information Protection</vt:lpwstr>
  </property>
  <property fmtid="{D5CDD505-2E9C-101B-9397-08002B2CF9AE}" pid="8" name="MSIP_Label_a1904e13-af40-4143-81c8-9390a3210047_ActionId">
    <vt:lpwstr>50fbb498-8796-4aa1-a1d5-7729794f439f</vt:lpwstr>
  </property>
  <property fmtid="{D5CDD505-2E9C-101B-9397-08002B2CF9AE}" pid="9" name="MSIP_Label_a1904e13-af40-4143-81c8-9390a3210047_Extended_MSFT_Method">
    <vt:lpwstr>Automatic</vt:lpwstr>
  </property>
  <property fmtid="{D5CDD505-2E9C-101B-9397-08002B2CF9AE}" pid="10" name="Sensitivity">
    <vt:lpwstr>AMF - Interne</vt:lpwstr>
  </property>
  <property fmtid="{D5CDD505-2E9C-101B-9397-08002B2CF9AE}" pid="11" name="Code du formulaire">
    <vt:lpwstr>EF_SFSE_AQ</vt:lpwstr>
  </property>
  <property fmtid="{D5CDD505-2E9C-101B-9397-08002B2CF9AE}" pid="12" name="Version du formulaire">
    <vt:lpwstr>7.00</vt:lpwstr>
  </property>
</Properties>
</file>